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Лист1" sheetId="1" r:id="rId1"/>
    <sheet name="Лист2" sheetId="2" r:id="rId2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<sst xmlns="http://schemas.openxmlformats.org/spreadsheetml/2006/main" count="74" uniqueCount="69">
  <si>
    <t>Код бюджетної класифікації</t>
  </si>
  <si>
    <t>Загальний фонд</t>
  </si>
  <si>
    <t>Спеціальний фонд</t>
  </si>
  <si>
    <t>Найменування</t>
  </si>
  <si>
    <t>Державне управління</t>
  </si>
  <si>
    <t>Соціальний захист та соціальне забезпечення</t>
  </si>
  <si>
    <t>Культура і мистецтво</t>
  </si>
  <si>
    <t>Фізична культура і спорт</t>
  </si>
  <si>
    <t>Офіційні трансферти</t>
  </si>
  <si>
    <t>Всього видатків і кредитування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</si>
  <si>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</si>
  <si>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</si>
  <si>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</si>
  <si>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 xml:space="preserve">Доходи від  власності та підприємницької діяльності </t>
  </si>
  <si>
    <t>Адміністративні збори та платежі, доходи від некомерційної господарської діяльності </t>
  </si>
  <si>
    <t>Інші неподаткові надходження</t>
  </si>
  <si>
    <t>Власні надходження бюджетних установ</t>
  </si>
  <si>
    <t>Від органів державного управління</t>
  </si>
  <si>
    <t>Всього доходів</t>
  </si>
  <si>
    <t>Цільові фонди</t>
  </si>
  <si>
    <t>Повернення кредитів, наданих для кредитування громадян на будівництво (реконструкцію) та придбання житла</t>
  </si>
  <si>
    <t>ДОХОДИ</t>
  </si>
  <si>
    <t>ВИДАТКИ І КРЕДИТУВАННЯ</t>
  </si>
  <si>
    <t>Абсолютне відхилення      ("+" або "-")</t>
  </si>
  <si>
    <t>Охорона здоров`я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</si>
  <si>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</si>
  <si>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Рентна плата та плата за використання інших природних ресурсів </t>
  </si>
  <si>
    <t>Внутрішні податки на товари та послуги</t>
  </si>
  <si>
    <t>Місцеві податки</t>
  </si>
  <si>
    <t>Інші податки та збори</t>
  </si>
  <si>
    <t>0100</t>
  </si>
  <si>
    <t>1000</t>
  </si>
  <si>
    <t>2000</t>
  </si>
  <si>
    <t>3000</t>
  </si>
  <si>
    <t>Економічна діяльність</t>
  </si>
  <si>
    <t>Інша діяльність</t>
  </si>
  <si>
    <t>Міжбюджетні трансферти</t>
  </si>
  <si>
    <t>Фактично виконано</t>
  </si>
  <si>
    <t>Затверджено розписом на рік з урахуванням змін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</si>
  <si>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</si>
  <si>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</si>
  <si>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</si>
  <si>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Відсоток виконання</t>
  </si>
  <si>
    <t xml:space="preserve">Додаток 2
до рішення одинадцятої позачергової
сесії сьомого скликання
Решетилівської міської ради
09  листопада 2018 року №405-11-VII
</t>
  </si>
  <si>
    <t>(грн.)</t>
  </si>
  <si>
    <t>Разом доходів без урахування трансфертів</t>
  </si>
  <si>
    <t>Освіта разом</t>
  </si>
  <si>
    <t>1010</t>
  </si>
  <si>
    <t>Дошкільна освіта</t>
  </si>
  <si>
    <t>1020</t>
  </si>
  <si>
    <t>Загальна середня освіта</t>
  </si>
  <si>
    <t>1090</t>
  </si>
  <si>
    <t>Позашкільна освіта</t>
  </si>
  <si>
    <t>1100</t>
  </si>
  <si>
    <t>Школа естетичного виховання</t>
  </si>
  <si>
    <t>1162</t>
  </si>
  <si>
    <t>Інші програми та заходи у сфері освіти</t>
  </si>
  <si>
    <t>Житлово-комунальне господарство разом</t>
  </si>
  <si>
    <t>Обслуговування житлового фонду</t>
  </si>
  <si>
    <t>Водопровідно-каналізаційне господарство</t>
  </si>
  <si>
    <t>Благоустрій населених пунктів</t>
  </si>
  <si>
    <t>Відшкодування різниці тарифів</t>
  </si>
  <si>
    <t>Витрати, повязані з обслуговуванням кредитів</t>
  </si>
  <si>
    <t xml:space="preserve">ЗВІТ ПРО ВИКОНАННЯ БЮДЖЕТУ РЕШЕТИЛІВСЬКОЇ МІСЬКОЇ ОБ'ЄДНАНОЇ ТЕРИТОРІАЛЬНОЇ ГРОМАДИ </t>
  </si>
  <si>
    <t>за І квартал 2020 року</t>
  </si>
  <si>
    <t>Затверджено розписом на І квартал 2020 року</t>
  </si>
  <si>
    <t>Додаток 2</t>
  </si>
  <si>
    <t>В.о.начальника фінансового відділу</t>
  </si>
  <si>
    <t>Ю.О.Бажан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</si>
</sst>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00"/>
    <numFmt numFmtId="192" formatCode="0.0000"/>
    <numFmt numFmtId="193" formatCode="0.000"/>
    <numFmt numFmtId="194" formatCode="0.0"/>
    <numFmt numFmtId="195" formatCode="#,##0.0"/>
    <numFmt numFmtId="196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wrapText="1"/>
    </xf>
    <xf numFmtId="4" fontId="45" fillId="0" borderId="10" xfId="0" applyNumberFormat="1" applyFont="1" applyFill="1" applyBorder="1" applyAlignment="1">
      <alignment wrapText="1"/>
    </xf>
    <xf numFmtId="0" fontId="45" fillId="0" borderId="10" xfId="0" applyFont="1" applyFill="1" applyBorder="1" applyAlignment="1">
      <alignment horizontal="left"/>
    </xf>
    <xf numFmtId="4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left"/>
    </xf>
    <xf numFmtId="0" fontId="46" fillId="0" borderId="0" xfId="0" applyFont="1" applyAlignment="1">
      <alignment horizontal="left" wrapText="1"/>
    </xf>
    <xf numFmtId="3" fontId="2" fillId="33" borderId="10" xfId="0" applyNumberFormat="1" applyFont="1" applyFill="1" applyBorder="1" applyAlignment="1">
      <alignment wrapText="1"/>
    </xf>
    <xf numFmtId="3" fontId="45" fillId="33" borderId="1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3" fontId="8" fillId="33" borderId="10" xfId="0" applyNumberFormat="1" applyFont="1" applyFill="1" applyBorder="1" applyAlignment="1">
      <alignment wrapText="1"/>
    </xf>
    <xf numFmtId="0" fontId="45" fillId="0" borderId="12" xfId="0" applyFont="1" applyFill="1" applyBorder="1" applyAlignment="1">
      <alignment horizontal="left"/>
    </xf>
    <xf numFmtId="4" fontId="45" fillId="0" borderId="12" xfId="0" applyNumberFormat="1" applyFont="1" applyFill="1" applyBorder="1" applyAlignment="1">
      <alignment/>
    </xf>
    <xf numFmtId="4" fontId="45" fillId="0" borderId="12" xfId="0" applyNumberFormat="1" applyFont="1" applyFill="1" applyBorder="1" applyAlignment="1">
      <alignment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wrapText="1"/>
    </xf>
    <xf numFmtId="3" fontId="5" fillId="34" borderId="17" xfId="0" applyNumberFormat="1" applyFont="1" applyFill="1" applyBorder="1" applyAlignment="1">
      <alignment wrapText="1"/>
    </xf>
    <xf numFmtId="3" fontId="5" fillId="34" borderId="18" xfId="0" applyNumberFormat="1" applyFont="1" applyFill="1" applyBorder="1" applyAlignment="1">
      <alignment wrapText="1"/>
    </xf>
    <xf numFmtId="3" fontId="5" fillId="33" borderId="15" xfId="0" applyNumberFormat="1" applyFont="1" applyFill="1" applyBorder="1" applyAlignment="1">
      <alignment wrapText="1"/>
    </xf>
    <xf numFmtId="3" fontId="8" fillId="33" borderId="15" xfId="0" applyNumberFormat="1" applyFont="1" applyFill="1" applyBorder="1" applyAlignment="1">
      <alignment wrapText="1"/>
    </xf>
    <xf numFmtId="3" fontId="45" fillId="33" borderId="15" xfId="0" applyNumberFormat="1" applyFont="1" applyFill="1" applyBorder="1" applyAlignment="1">
      <alignment wrapText="1"/>
    </xf>
    <xf numFmtId="0" fontId="45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6" fillId="0" borderId="16" xfId="52" applyFont="1" applyFill="1" applyBorder="1" applyAlignment="1" applyProtection="1">
      <alignment horizontal="left" wrapText="1"/>
      <protection/>
    </xf>
    <xf numFmtId="0" fontId="6" fillId="0" borderId="16" xfId="52" applyFont="1" applyFill="1" applyBorder="1" applyAlignment="1" applyProtection="1">
      <alignment horizontal="left" wrapText="1"/>
      <protection/>
    </xf>
    <xf numFmtId="0" fontId="2" fillId="33" borderId="15" xfId="0" applyFont="1" applyFill="1" applyBorder="1" applyAlignment="1">
      <alignment horizontal="center"/>
    </xf>
    <xf numFmtId="0" fontId="6" fillId="33" borderId="16" xfId="52" applyFont="1" applyFill="1" applyBorder="1" applyAlignment="1" applyProtection="1">
      <alignment horizontal="left" wrapText="1"/>
      <protection/>
    </xf>
    <xf numFmtId="0" fontId="2" fillId="34" borderId="15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2" fillId="34" borderId="15" xfId="0" applyFont="1" applyFill="1" applyBorder="1" applyAlignment="1">
      <alignment/>
    </xf>
    <xf numFmtId="0" fontId="5" fillId="34" borderId="16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6" xfId="0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right" vertical="center" wrapText="1"/>
    </xf>
    <xf numFmtId="195" fontId="2" fillId="33" borderId="16" xfId="0" applyNumberFormat="1" applyFont="1" applyFill="1" applyBorder="1" applyAlignment="1">
      <alignment wrapText="1"/>
    </xf>
    <xf numFmtId="195" fontId="2" fillId="16" borderId="16" xfId="0" applyNumberFormat="1" applyFont="1" applyFill="1" applyBorder="1" applyAlignment="1">
      <alignment wrapText="1"/>
    </xf>
    <xf numFmtId="195" fontId="5" fillId="34" borderId="16" xfId="0" applyNumberFormat="1" applyFont="1" applyFill="1" applyBorder="1" applyAlignment="1">
      <alignment horizontal="right" wrapText="1"/>
    </xf>
    <xf numFmtId="195" fontId="2" fillId="33" borderId="16" xfId="0" applyNumberFormat="1" applyFont="1" applyFill="1" applyBorder="1" applyAlignment="1">
      <alignment horizontal="center" wrapText="1"/>
    </xf>
    <xf numFmtId="195" fontId="5" fillId="33" borderId="16" xfId="0" applyNumberFormat="1" applyFont="1" applyFill="1" applyBorder="1" applyAlignment="1">
      <alignment wrapText="1"/>
    </xf>
    <xf numFmtId="195" fontId="8" fillId="33" borderId="16" xfId="0" applyNumberFormat="1" applyFont="1" applyFill="1" applyBorder="1" applyAlignment="1">
      <alignment wrapText="1"/>
    </xf>
    <xf numFmtId="195" fontId="45" fillId="33" borderId="16" xfId="0" applyNumberFormat="1" applyFont="1" applyFill="1" applyBorder="1" applyAlignment="1">
      <alignment wrapText="1"/>
    </xf>
    <xf numFmtId="195" fontId="5" fillId="34" borderId="20" xfId="0" applyNumberFormat="1" applyFont="1" applyFill="1" applyBorder="1" applyAlignment="1">
      <alignment wrapText="1"/>
    </xf>
    <xf numFmtId="3" fontId="2" fillId="33" borderId="15" xfId="0" applyNumberFormat="1" applyFont="1" applyFill="1" applyBorder="1" applyAlignment="1">
      <alignment horizontal="right" wrapText="1"/>
    </xf>
    <xf numFmtId="3" fontId="5" fillId="34" borderId="15" xfId="0" applyNumberFormat="1" applyFont="1" applyFill="1" applyBorder="1" applyAlignment="1">
      <alignment horizontal="right" wrapText="1"/>
    </xf>
    <xf numFmtId="3" fontId="5" fillId="34" borderId="10" xfId="0" applyNumberFormat="1" applyFont="1" applyFill="1" applyBorder="1" applyAlignment="1">
      <alignment horizontal="right" wrapText="1"/>
    </xf>
    <xf numFmtId="3" fontId="5" fillId="33" borderId="15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5" xfId="0" applyNumberFormat="1" applyFont="1" applyFill="1" applyBorder="1" applyAlignment="1">
      <alignment horizontal="center" wrapText="1"/>
    </xf>
    <xf numFmtId="3" fontId="6" fillId="33" borderId="15" xfId="52" applyNumberFormat="1" applyFont="1" applyFill="1" applyBorder="1" applyAlignment="1" applyProtection="1">
      <alignment horizontal="left" wrapText="1"/>
      <protection/>
    </xf>
    <xf numFmtId="3" fontId="6" fillId="16" borderId="15" xfId="52" applyNumberFormat="1" applyFont="1" applyFill="1" applyBorder="1" applyAlignment="1" applyProtection="1">
      <alignment horizontal="left" wrapText="1"/>
      <protection/>
    </xf>
    <xf numFmtId="3" fontId="2" fillId="16" borderId="10" xfId="0" applyNumberFormat="1" applyFont="1" applyFill="1" applyBorder="1" applyAlignment="1">
      <alignment wrapText="1"/>
    </xf>
    <xf numFmtId="3" fontId="2" fillId="16" borderId="15" xfId="0" applyNumberFormat="1" applyFont="1" applyFill="1" applyBorder="1" applyAlignment="1">
      <alignment wrapText="1"/>
    </xf>
    <xf numFmtId="3" fontId="8" fillId="33" borderId="21" xfId="0" applyNumberFormat="1" applyFont="1" applyFill="1" applyBorder="1" applyAlignment="1">
      <alignment wrapText="1"/>
    </xf>
    <xf numFmtId="3" fontId="2" fillId="33" borderId="21" xfId="0" applyNumberFormat="1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7" fillId="0" borderId="0" xfId="0" applyFont="1" applyFill="1" applyAlignment="1">
      <alignment horizontal="center"/>
    </xf>
    <xf numFmtId="0" fontId="46" fillId="0" borderId="0" xfId="0" applyFont="1" applyAlignment="1">
      <alignment horizontal="left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pane xSplit="2" ySplit="8" topLeftCell="C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63" sqref="B63"/>
    </sheetView>
  </sheetViews>
  <sheetFormatPr defaultColWidth="9.00390625" defaultRowHeight="12.75"/>
  <cols>
    <col min="1" max="1" width="10.25390625" style="2" customWidth="1"/>
    <col min="2" max="2" width="61.00390625" style="8" customWidth="1"/>
    <col min="3" max="3" width="14.75390625" style="8" customWidth="1"/>
    <col min="4" max="4" width="15.125" style="2" customWidth="1"/>
    <col min="5" max="5" width="15.00390625" style="2" customWidth="1"/>
    <col min="6" max="6" width="15.125" style="2" customWidth="1"/>
    <col min="7" max="7" width="10.375" style="2" customWidth="1"/>
    <col min="8" max="10" width="14.25390625" style="2" customWidth="1"/>
    <col min="11" max="11" width="14.375" style="2" customWidth="1"/>
    <col min="12" max="12" width="10.375" style="2" customWidth="1"/>
    <col min="13" max="16384" width="9.125" style="2" customWidth="1"/>
  </cols>
  <sheetData>
    <row r="1" spans="8:12" ht="80.25" customHeight="1" hidden="1">
      <c r="H1" s="15"/>
      <c r="I1" s="15"/>
      <c r="J1" s="86" t="s">
        <v>43</v>
      </c>
      <c r="K1" s="86"/>
      <c r="L1" s="86"/>
    </row>
    <row r="2" spans="8:12" ht="15">
      <c r="H2" s="15"/>
      <c r="I2" s="15"/>
      <c r="J2" s="17"/>
      <c r="K2" s="17"/>
      <c r="L2" s="84" t="s">
        <v>66</v>
      </c>
    </row>
    <row r="3" spans="1:12" s="1" customFormat="1" ht="21.75" customHeight="1">
      <c r="A3" s="94" t="s">
        <v>63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s="1" customFormat="1" ht="20.25" customHeight="1">
      <c r="A4" s="95" t="s">
        <v>64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s="1" customFormat="1" ht="13.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2" t="s">
        <v>44</v>
      </c>
      <c r="L5" s="11"/>
    </row>
    <row r="6" spans="1:12" s="1" customFormat="1" ht="15.75" customHeight="1">
      <c r="A6" s="87" t="s">
        <v>0</v>
      </c>
      <c r="B6" s="89" t="s">
        <v>3</v>
      </c>
      <c r="C6" s="91" t="s">
        <v>1</v>
      </c>
      <c r="D6" s="92"/>
      <c r="E6" s="92"/>
      <c r="F6" s="92"/>
      <c r="G6" s="93"/>
      <c r="H6" s="91" t="s">
        <v>2</v>
      </c>
      <c r="I6" s="92"/>
      <c r="J6" s="92"/>
      <c r="K6" s="92"/>
      <c r="L6" s="93"/>
    </row>
    <row r="7" spans="1:12" s="1" customFormat="1" ht="59.25" customHeight="1">
      <c r="A7" s="88"/>
      <c r="B7" s="90"/>
      <c r="C7" s="25" t="s">
        <v>38</v>
      </c>
      <c r="D7" s="14" t="s">
        <v>65</v>
      </c>
      <c r="E7" s="13" t="s">
        <v>37</v>
      </c>
      <c r="F7" s="13" t="s">
        <v>23</v>
      </c>
      <c r="G7" s="26" t="s">
        <v>42</v>
      </c>
      <c r="H7" s="25" t="s">
        <v>38</v>
      </c>
      <c r="I7" s="14" t="s">
        <v>65</v>
      </c>
      <c r="J7" s="13" t="s">
        <v>37</v>
      </c>
      <c r="K7" s="13" t="s">
        <v>23</v>
      </c>
      <c r="L7" s="26" t="s">
        <v>42</v>
      </c>
    </row>
    <row r="8" spans="1:12" s="1" customFormat="1" ht="15">
      <c r="A8" s="36">
        <v>1</v>
      </c>
      <c r="B8" s="28">
        <v>2</v>
      </c>
      <c r="C8" s="27">
        <v>3</v>
      </c>
      <c r="D8" s="9">
        <v>4</v>
      </c>
      <c r="E8" s="9">
        <v>5</v>
      </c>
      <c r="F8" s="9">
        <v>6</v>
      </c>
      <c r="G8" s="28">
        <v>7</v>
      </c>
      <c r="H8" s="27">
        <v>8</v>
      </c>
      <c r="I8" s="9">
        <v>9</v>
      </c>
      <c r="J8" s="9">
        <v>10</v>
      </c>
      <c r="K8" s="9">
        <v>11</v>
      </c>
      <c r="L8" s="28">
        <v>12</v>
      </c>
    </row>
    <row r="9" spans="1:12" ht="15.75" customHeight="1">
      <c r="A9" s="58"/>
      <c r="B9" s="59" t="s">
        <v>21</v>
      </c>
      <c r="C9" s="60"/>
      <c r="D9" s="61"/>
      <c r="E9" s="61"/>
      <c r="F9" s="61"/>
      <c r="G9" s="62"/>
      <c r="H9" s="63"/>
      <c r="I9" s="61"/>
      <c r="J9" s="61"/>
      <c r="K9" s="61"/>
      <c r="L9" s="62"/>
    </row>
    <row r="10" spans="1:12" ht="14.25" customHeight="1">
      <c r="A10" s="36">
        <v>10000000</v>
      </c>
      <c r="B10" s="37" t="s">
        <v>10</v>
      </c>
      <c r="C10" s="29">
        <v>73692900</v>
      </c>
      <c r="D10" s="18">
        <v>15374870</v>
      </c>
      <c r="E10" s="18">
        <v>18099789</v>
      </c>
      <c r="F10" s="18">
        <f>E10-D10</f>
        <v>2724919</v>
      </c>
      <c r="G10" s="64">
        <f>E10/D10*100</f>
        <v>117.72320026120546</v>
      </c>
      <c r="H10" s="29">
        <f>H11+H12+H13+H14+H15</f>
        <v>270000</v>
      </c>
      <c r="I10" s="18">
        <f>I11+I12+I13+I14+I15</f>
        <v>65000</v>
      </c>
      <c r="J10" s="18">
        <f>J11+J12+J13+J14+J15</f>
        <v>78963</v>
      </c>
      <c r="K10" s="18">
        <f>J10-I10</f>
        <v>13963</v>
      </c>
      <c r="L10" s="64">
        <f>J10/I10*100</f>
        <v>121.48153846153846</v>
      </c>
    </row>
    <row r="11" spans="1:12" ht="14.25" customHeight="1">
      <c r="A11" s="36">
        <v>11000000</v>
      </c>
      <c r="B11" s="38" t="s">
        <v>11</v>
      </c>
      <c r="C11" s="29">
        <v>52110000</v>
      </c>
      <c r="D11" s="18">
        <v>12105970</v>
      </c>
      <c r="E11" s="18">
        <v>12504952</v>
      </c>
      <c r="F11" s="18">
        <f aca="true" t="shared" si="0" ref="F11:F29">E11-D11</f>
        <v>398982</v>
      </c>
      <c r="G11" s="64">
        <f aca="true" t="shared" si="1" ref="G11:G19">E11/D11*100</f>
        <v>103.29574581797245</v>
      </c>
      <c r="H11" s="29">
        <v>0</v>
      </c>
      <c r="I11" s="18">
        <v>0</v>
      </c>
      <c r="J11" s="18">
        <v>0</v>
      </c>
      <c r="K11" s="18">
        <v>0</v>
      </c>
      <c r="L11" s="64"/>
    </row>
    <row r="12" spans="1:12" ht="14.25" customHeight="1">
      <c r="A12" s="36">
        <v>13000000</v>
      </c>
      <c r="B12" s="38" t="s">
        <v>26</v>
      </c>
      <c r="C12" s="29">
        <v>41200</v>
      </c>
      <c r="D12" s="18">
        <v>8100</v>
      </c>
      <c r="E12" s="18">
        <v>10255</v>
      </c>
      <c r="F12" s="18">
        <f t="shared" si="0"/>
        <v>2155</v>
      </c>
      <c r="G12" s="64">
        <f t="shared" si="1"/>
        <v>126.60493827160492</v>
      </c>
      <c r="H12" s="29"/>
      <c r="I12" s="18"/>
      <c r="J12" s="18"/>
      <c r="K12" s="18"/>
      <c r="L12" s="64"/>
    </row>
    <row r="13" spans="1:12" ht="14.25" customHeight="1">
      <c r="A13" s="36">
        <v>14000000</v>
      </c>
      <c r="B13" s="38" t="s">
        <v>27</v>
      </c>
      <c r="C13" s="29">
        <v>8759000</v>
      </c>
      <c r="D13" s="18">
        <v>533600</v>
      </c>
      <c r="E13" s="18">
        <v>2037254</v>
      </c>
      <c r="F13" s="18">
        <f t="shared" si="0"/>
        <v>1503654</v>
      </c>
      <c r="G13" s="64">
        <f t="shared" si="1"/>
        <v>381.79422788605694</v>
      </c>
      <c r="H13" s="29"/>
      <c r="I13" s="18"/>
      <c r="J13" s="18"/>
      <c r="K13" s="18"/>
      <c r="L13" s="64"/>
    </row>
    <row r="14" spans="1:12" ht="14.25" customHeight="1">
      <c r="A14" s="36">
        <v>18000000</v>
      </c>
      <c r="B14" s="38" t="s">
        <v>28</v>
      </c>
      <c r="C14" s="29">
        <v>12782700</v>
      </c>
      <c r="D14" s="18">
        <v>2727200</v>
      </c>
      <c r="E14" s="18">
        <v>3547328</v>
      </c>
      <c r="F14" s="18">
        <f t="shared" si="0"/>
        <v>820128</v>
      </c>
      <c r="G14" s="64">
        <f t="shared" si="1"/>
        <v>130.07216192431798</v>
      </c>
      <c r="H14" s="29"/>
      <c r="I14" s="18"/>
      <c r="J14" s="18"/>
      <c r="K14" s="18"/>
      <c r="L14" s="64"/>
    </row>
    <row r="15" spans="1:12" ht="14.25" customHeight="1">
      <c r="A15" s="36">
        <v>19000000</v>
      </c>
      <c r="B15" s="38" t="s">
        <v>29</v>
      </c>
      <c r="C15" s="29"/>
      <c r="D15" s="18"/>
      <c r="E15" s="18"/>
      <c r="F15" s="18"/>
      <c r="G15" s="64"/>
      <c r="H15" s="29">
        <v>270000</v>
      </c>
      <c r="I15" s="18">
        <v>65000</v>
      </c>
      <c r="J15" s="18">
        <v>78963</v>
      </c>
      <c r="K15" s="18">
        <f>J15-I15</f>
        <v>13963</v>
      </c>
      <c r="L15" s="64">
        <f>J15/I15*100</f>
        <v>121.48153846153846</v>
      </c>
    </row>
    <row r="16" spans="1:12" ht="14.25" customHeight="1">
      <c r="A16" s="36">
        <v>20000000</v>
      </c>
      <c r="B16" s="37" t="s">
        <v>12</v>
      </c>
      <c r="C16" s="29">
        <v>1307100</v>
      </c>
      <c r="D16" s="18">
        <v>297350</v>
      </c>
      <c r="E16" s="18">
        <v>436075</v>
      </c>
      <c r="F16" s="18">
        <f t="shared" si="0"/>
        <v>138725</v>
      </c>
      <c r="G16" s="64">
        <f t="shared" si="1"/>
        <v>146.65377501261142</v>
      </c>
      <c r="H16" s="18">
        <f>H20+H19+H18</f>
        <v>4808993</v>
      </c>
      <c r="I16" s="18">
        <f>I20+I19+I18</f>
        <v>4103994</v>
      </c>
      <c r="J16" s="18">
        <f>J20+J19+J18</f>
        <v>4151814</v>
      </c>
      <c r="K16" s="18">
        <f>J16-I16</f>
        <v>47820</v>
      </c>
      <c r="L16" s="64">
        <f>J16/I16*100</f>
        <v>101.16520638188067</v>
      </c>
    </row>
    <row r="17" spans="1:12" ht="14.25" customHeight="1">
      <c r="A17" s="36">
        <v>21000000</v>
      </c>
      <c r="B17" s="39" t="s">
        <v>13</v>
      </c>
      <c r="C17" s="29">
        <v>0</v>
      </c>
      <c r="D17" s="18">
        <v>0</v>
      </c>
      <c r="E17" s="18">
        <v>2227</v>
      </c>
      <c r="F17" s="18">
        <f t="shared" si="0"/>
        <v>2227</v>
      </c>
      <c r="G17" s="64">
        <v>0</v>
      </c>
      <c r="H17" s="29"/>
      <c r="I17" s="18"/>
      <c r="J17" s="18"/>
      <c r="K17" s="18"/>
      <c r="L17" s="64"/>
    </row>
    <row r="18" spans="1:12" ht="14.25" customHeight="1">
      <c r="A18" s="36">
        <v>22000000</v>
      </c>
      <c r="B18" s="37" t="s">
        <v>14</v>
      </c>
      <c r="C18" s="29">
        <v>1225800</v>
      </c>
      <c r="D18" s="18">
        <v>266710</v>
      </c>
      <c r="E18" s="18">
        <v>402023</v>
      </c>
      <c r="F18" s="18">
        <f t="shared" si="0"/>
        <v>135313</v>
      </c>
      <c r="G18" s="64">
        <f t="shared" si="1"/>
        <v>150.73413070376066</v>
      </c>
      <c r="H18" s="29"/>
      <c r="I18" s="18"/>
      <c r="J18" s="18"/>
      <c r="K18" s="18"/>
      <c r="L18" s="64"/>
    </row>
    <row r="19" spans="1:12" ht="14.25" customHeight="1">
      <c r="A19" s="36">
        <v>24000000</v>
      </c>
      <c r="B19" s="37" t="s">
        <v>15</v>
      </c>
      <c r="C19" s="29">
        <v>81300</v>
      </c>
      <c r="D19" s="18">
        <v>30640</v>
      </c>
      <c r="E19" s="18">
        <v>31825</v>
      </c>
      <c r="F19" s="18">
        <f t="shared" si="0"/>
        <v>1185</v>
      </c>
      <c r="G19" s="64">
        <f t="shared" si="1"/>
        <v>103.86749347258485</v>
      </c>
      <c r="H19" s="29">
        <v>0</v>
      </c>
      <c r="I19" s="18">
        <v>0</v>
      </c>
      <c r="J19" s="18">
        <v>34860</v>
      </c>
      <c r="K19" s="18">
        <f>J19-I19</f>
        <v>34860</v>
      </c>
      <c r="L19" s="64"/>
    </row>
    <row r="20" spans="1:12" ht="14.25" customHeight="1">
      <c r="A20" s="36">
        <v>25000000</v>
      </c>
      <c r="B20" s="39" t="s">
        <v>16</v>
      </c>
      <c r="C20" s="78"/>
      <c r="D20" s="18"/>
      <c r="E20" s="18"/>
      <c r="F20" s="18"/>
      <c r="G20" s="64"/>
      <c r="H20" s="29">
        <v>4808993</v>
      </c>
      <c r="I20" s="18">
        <v>4103994</v>
      </c>
      <c r="J20" s="18">
        <v>4116954</v>
      </c>
      <c r="K20" s="18">
        <f>J20-I20</f>
        <v>12960</v>
      </c>
      <c r="L20" s="64">
        <f>J20/I20*100</f>
        <v>100.3157899353654</v>
      </c>
    </row>
    <row r="21" spans="1:12" s="10" customFormat="1" ht="14.25" customHeight="1" hidden="1">
      <c r="A21" s="40">
        <v>50000000</v>
      </c>
      <c r="B21" s="41" t="s">
        <v>19</v>
      </c>
      <c r="C21" s="79"/>
      <c r="D21" s="80"/>
      <c r="E21" s="80"/>
      <c r="F21" s="80"/>
      <c r="G21" s="65"/>
      <c r="H21" s="81"/>
      <c r="I21" s="80"/>
      <c r="J21" s="80"/>
      <c r="K21" s="80"/>
      <c r="L21" s="65"/>
    </row>
    <row r="22" spans="1:12" s="10" customFormat="1" ht="14.25" customHeight="1" hidden="1">
      <c r="A22" s="40">
        <v>50110000</v>
      </c>
      <c r="B22" s="41" t="s">
        <v>25</v>
      </c>
      <c r="C22" s="79"/>
      <c r="D22" s="80"/>
      <c r="E22" s="80"/>
      <c r="F22" s="80"/>
      <c r="G22" s="65"/>
      <c r="H22" s="81"/>
      <c r="I22" s="80"/>
      <c r="J22" s="80"/>
      <c r="K22" s="80"/>
      <c r="L22" s="65"/>
    </row>
    <row r="23" spans="1:12" ht="14.25" customHeight="1">
      <c r="A23" s="42"/>
      <c r="B23" s="43" t="s">
        <v>45</v>
      </c>
      <c r="C23" s="73">
        <f>SUM(C10+C16+C21)</f>
        <v>75000000</v>
      </c>
      <c r="D23" s="74">
        <f>SUM(D10+D16+D21)</f>
        <v>15672220</v>
      </c>
      <c r="E23" s="74">
        <f>SUM(E10+E16+E21)</f>
        <v>18535864</v>
      </c>
      <c r="F23" s="74">
        <f t="shared" si="0"/>
        <v>2863644</v>
      </c>
      <c r="G23" s="66">
        <f aca="true" t="shared" si="2" ref="G23:G52">E23/D23*100</f>
        <v>118.27210184645187</v>
      </c>
      <c r="H23" s="73">
        <f>SUM(H10+H16+H21)</f>
        <v>5078993</v>
      </c>
      <c r="I23" s="74">
        <f>SUM(I10+I16+I21)</f>
        <v>4168994</v>
      </c>
      <c r="J23" s="74">
        <f>SUM(J10+J16+J21)</f>
        <v>4230777</v>
      </c>
      <c r="K23" s="74">
        <f>J23-I23</f>
        <v>61783</v>
      </c>
      <c r="L23" s="66">
        <f>J23/I23*100</f>
        <v>101.48196423405741</v>
      </c>
    </row>
    <row r="24" spans="1:12" ht="14.25" customHeight="1">
      <c r="A24" s="36">
        <v>40000000</v>
      </c>
      <c r="B24" s="39" t="s">
        <v>8</v>
      </c>
      <c r="C24" s="29">
        <f>C25</f>
        <v>27281833</v>
      </c>
      <c r="D24" s="18">
        <f>D25</f>
        <v>5740466</v>
      </c>
      <c r="E24" s="18">
        <f>E25</f>
        <v>5740466</v>
      </c>
      <c r="F24" s="18">
        <f t="shared" si="0"/>
        <v>0</v>
      </c>
      <c r="G24" s="64">
        <f t="shared" si="2"/>
        <v>100</v>
      </c>
      <c r="H24" s="29">
        <f>H25</f>
        <v>660000</v>
      </c>
      <c r="I24" s="18">
        <f>I25</f>
        <v>0</v>
      </c>
      <c r="J24" s="18">
        <f>J25</f>
        <v>0</v>
      </c>
      <c r="K24" s="18">
        <f>J24-I24</f>
        <v>0</v>
      </c>
      <c r="L24" s="64">
        <f>J24/H24*100</f>
        <v>0</v>
      </c>
    </row>
    <row r="25" spans="1:12" ht="14.25" customHeight="1">
      <c r="A25" s="36">
        <v>41000000</v>
      </c>
      <c r="B25" s="39" t="s">
        <v>17</v>
      </c>
      <c r="C25" s="29">
        <f>C26+C27+C28</f>
        <v>27281833</v>
      </c>
      <c r="D25" s="18">
        <f>D26+D27+D28</f>
        <v>5740466</v>
      </c>
      <c r="E25" s="18">
        <f>E26+E27+E28</f>
        <v>5740466</v>
      </c>
      <c r="F25" s="18">
        <f t="shared" si="0"/>
        <v>0</v>
      </c>
      <c r="G25" s="64">
        <f t="shared" si="2"/>
        <v>100</v>
      </c>
      <c r="H25" s="29">
        <f>H26+H27+H28</f>
        <v>660000</v>
      </c>
      <c r="I25" s="18">
        <f>I26+I27+I28</f>
        <v>0</v>
      </c>
      <c r="J25" s="18">
        <f>J26+J27+J28</f>
        <v>0</v>
      </c>
      <c r="K25" s="18">
        <f>J25-I25</f>
        <v>0</v>
      </c>
      <c r="L25" s="64">
        <f>J25/H25*100</f>
        <v>0</v>
      </c>
    </row>
    <row r="26" spans="1:12" ht="14.25" customHeight="1">
      <c r="A26" s="36">
        <v>41030000</v>
      </c>
      <c r="B26" s="37" t="s">
        <v>39</v>
      </c>
      <c r="C26" s="72">
        <v>22551300</v>
      </c>
      <c r="D26" s="18">
        <v>4933300</v>
      </c>
      <c r="E26" s="18">
        <v>4933300</v>
      </c>
      <c r="F26" s="18">
        <f t="shared" si="0"/>
        <v>0</v>
      </c>
      <c r="G26" s="64">
        <f t="shared" si="2"/>
        <v>100</v>
      </c>
      <c r="H26" s="29"/>
      <c r="I26" s="18"/>
      <c r="J26" s="18"/>
      <c r="K26" s="18"/>
      <c r="L26" s="64"/>
    </row>
    <row r="27" spans="1:12" ht="14.25" customHeight="1">
      <c r="A27" s="36">
        <v>41040000</v>
      </c>
      <c r="B27" s="37" t="s">
        <v>40</v>
      </c>
      <c r="C27" s="72">
        <v>1995800</v>
      </c>
      <c r="D27" s="18">
        <v>498696</v>
      </c>
      <c r="E27" s="18">
        <v>498696</v>
      </c>
      <c r="F27" s="18">
        <f t="shared" si="0"/>
        <v>0</v>
      </c>
      <c r="G27" s="64">
        <f t="shared" si="2"/>
        <v>100</v>
      </c>
      <c r="H27" s="29"/>
      <c r="I27" s="18"/>
      <c r="J27" s="18"/>
      <c r="K27" s="18"/>
      <c r="L27" s="64"/>
    </row>
    <row r="28" spans="1:12" ht="14.25" customHeight="1">
      <c r="A28" s="36">
        <v>41050000</v>
      </c>
      <c r="B28" s="37" t="s">
        <v>41</v>
      </c>
      <c r="C28" s="72">
        <v>2734733</v>
      </c>
      <c r="D28" s="18">
        <v>308470</v>
      </c>
      <c r="E28" s="18">
        <v>308470</v>
      </c>
      <c r="F28" s="18">
        <f t="shared" si="0"/>
        <v>0</v>
      </c>
      <c r="G28" s="64">
        <f t="shared" si="2"/>
        <v>100</v>
      </c>
      <c r="H28" s="29">
        <v>660000</v>
      </c>
      <c r="I28" s="18">
        <v>0</v>
      </c>
      <c r="J28" s="18">
        <v>0</v>
      </c>
      <c r="K28" s="18">
        <f>J28-I28</f>
        <v>0</v>
      </c>
      <c r="L28" s="64">
        <f>J28/H28*100</f>
        <v>0</v>
      </c>
    </row>
    <row r="29" spans="1:12" ht="14.25" customHeight="1">
      <c r="A29" s="44"/>
      <c r="B29" s="45" t="s">
        <v>18</v>
      </c>
      <c r="C29" s="73">
        <f>SUM(C23+C24)</f>
        <v>102281833</v>
      </c>
      <c r="D29" s="74">
        <f>SUM(D23+D24)</f>
        <v>21412686</v>
      </c>
      <c r="E29" s="74">
        <f>SUM(E23+E24)</f>
        <v>24276330</v>
      </c>
      <c r="F29" s="74">
        <f t="shared" si="0"/>
        <v>2863644</v>
      </c>
      <c r="G29" s="66">
        <f t="shared" si="2"/>
        <v>113.37358610685273</v>
      </c>
      <c r="H29" s="73">
        <f>SUM(H23+H24)</f>
        <v>5738993</v>
      </c>
      <c r="I29" s="74">
        <f>SUM(I23+I24)</f>
        <v>4168994</v>
      </c>
      <c r="J29" s="74">
        <f>SUM(J23+J24)</f>
        <v>4230777</v>
      </c>
      <c r="K29" s="74">
        <f>J29-I29</f>
        <v>61783</v>
      </c>
      <c r="L29" s="66">
        <f>J29/I29*100</f>
        <v>101.48196423405741</v>
      </c>
    </row>
    <row r="30" spans="1:12" s="1" customFormat="1" ht="15">
      <c r="A30" s="46"/>
      <c r="B30" s="47" t="s">
        <v>22</v>
      </c>
      <c r="C30" s="75"/>
      <c r="D30" s="76"/>
      <c r="E30" s="76"/>
      <c r="F30" s="76"/>
      <c r="G30" s="67"/>
      <c r="H30" s="77"/>
      <c r="I30" s="76"/>
      <c r="J30" s="76"/>
      <c r="K30" s="76"/>
      <c r="L30" s="67"/>
    </row>
    <row r="31" spans="1:12" s="1" customFormat="1" ht="15">
      <c r="A31" s="48" t="s">
        <v>30</v>
      </c>
      <c r="B31" s="49" t="s">
        <v>4</v>
      </c>
      <c r="C31" s="29">
        <v>15432130</v>
      </c>
      <c r="D31" s="18">
        <v>3485170</v>
      </c>
      <c r="E31" s="18">
        <v>3438759</v>
      </c>
      <c r="F31" s="18">
        <f aca="true" t="shared" si="3" ref="F31:F52">E31-D31</f>
        <v>-46411</v>
      </c>
      <c r="G31" s="64">
        <f t="shared" si="2"/>
        <v>98.66832894808574</v>
      </c>
      <c r="H31" s="29">
        <f>28807.35+249071.22+308000</f>
        <v>585878.5700000001</v>
      </c>
      <c r="I31" s="18">
        <f>28807.35+249071.22+28000</f>
        <v>305878.57</v>
      </c>
      <c r="J31" s="18">
        <f>19320.95+249071.22+27935</f>
        <v>296327.17</v>
      </c>
      <c r="K31" s="18">
        <f>J31-I31</f>
        <v>-9551.400000000023</v>
      </c>
      <c r="L31" s="64">
        <f>J31/I31*100</f>
        <v>96.87738830477728</v>
      </c>
    </row>
    <row r="32" spans="1:12" s="1" customFormat="1" ht="15">
      <c r="A32" s="50" t="s">
        <v>31</v>
      </c>
      <c r="B32" s="51" t="s">
        <v>46</v>
      </c>
      <c r="C32" s="32">
        <f>C33+C34+C35+C36+C37</f>
        <v>50866766</v>
      </c>
      <c r="D32" s="20">
        <f>D33+D34+D35+D36+D37</f>
        <v>11794023</v>
      </c>
      <c r="E32" s="20">
        <f>E33+E34+E35+E36+E37</f>
        <v>11698684</v>
      </c>
      <c r="F32" s="20">
        <f t="shared" si="3"/>
        <v>-95339</v>
      </c>
      <c r="G32" s="68">
        <f t="shared" si="2"/>
        <v>99.1916329144008</v>
      </c>
      <c r="H32" s="32">
        <f>H33+H34+H35+H36+H37</f>
        <v>9252622.6</v>
      </c>
      <c r="I32" s="20">
        <f>I33+I34+I35+I36+I37</f>
        <v>4840635.6</v>
      </c>
      <c r="J32" s="20">
        <f>J33+J34+J35+J36+J37</f>
        <v>4629698.7</v>
      </c>
      <c r="K32" s="20">
        <f aca="true" t="shared" si="4" ref="K32:K50">J32-I32</f>
        <v>-210936.89999999944</v>
      </c>
      <c r="L32" s="68">
        <f>J32/I32*100</f>
        <v>95.64237184059053</v>
      </c>
    </row>
    <row r="33" spans="1:12" s="1" customFormat="1" ht="15">
      <c r="A33" s="52" t="s">
        <v>47</v>
      </c>
      <c r="B33" s="53" t="s">
        <v>48</v>
      </c>
      <c r="C33" s="33">
        <v>10545689</v>
      </c>
      <c r="D33" s="21">
        <v>2613047</v>
      </c>
      <c r="E33" s="21">
        <v>2579603</v>
      </c>
      <c r="F33" s="21">
        <f t="shared" si="3"/>
        <v>-33444</v>
      </c>
      <c r="G33" s="69">
        <f>E33/D33*100</f>
        <v>98.72011486972872</v>
      </c>
      <c r="H33" s="33">
        <f>400000+293887.72+1555770</f>
        <v>2249657.7199999997</v>
      </c>
      <c r="I33" s="21">
        <f>100000+293887.72+1130000</f>
        <v>1523887.72</v>
      </c>
      <c r="J33" s="21">
        <f>113536.5+293887.72+1113237.86</f>
        <v>1520662.08</v>
      </c>
      <c r="K33" s="21">
        <f>J33-I33</f>
        <v>-3225.6399999998976</v>
      </c>
      <c r="L33" s="69">
        <f>J33/I33*100</f>
        <v>99.78832823720111</v>
      </c>
    </row>
    <row r="34" spans="1:12" s="1" customFormat="1" ht="15">
      <c r="A34" s="52" t="s">
        <v>49</v>
      </c>
      <c r="B34" s="53" t="s">
        <v>50</v>
      </c>
      <c r="C34" s="33">
        <v>35835957</v>
      </c>
      <c r="D34" s="21">
        <v>8276781</v>
      </c>
      <c r="E34" s="21">
        <v>8226872</v>
      </c>
      <c r="F34" s="21">
        <f t="shared" si="3"/>
        <v>-49909</v>
      </c>
      <c r="G34" s="69">
        <f>E34/D34*100</f>
        <v>99.39699987229335</v>
      </c>
      <c r="H34" s="33">
        <f>1246500+1552447.88+4144117</f>
        <v>6943064.88</v>
      </c>
      <c r="I34" s="82">
        <f>871500+1552447.88+862900</f>
        <v>3286847.88</v>
      </c>
      <c r="J34" s="21">
        <f>877701.24+1552447.88+674712</f>
        <v>3104861.12</v>
      </c>
      <c r="K34" s="21">
        <f>J34-I34</f>
        <v>-181986.75999999978</v>
      </c>
      <c r="L34" s="69">
        <f>J34/I34*100</f>
        <v>94.46318276220318</v>
      </c>
    </row>
    <row r="35" spans="1:12" s="1" customFormat="1" ht="15">
      <c r="A35" s="52" t="s">
        <v>51</v>
      </c>
      <c r="B35" s="53" t="s">
        <v>52</v>
      </c>
      <c r="C35" s="33">
        <v>1493230</v>
      </c>
      <c r="D35" s="21">
        <v>266555</v>
      </c>
      <c r="E35" s="21">
        <v>261081</v>
      </c>
      <c r="F35" s="21">
        <f t="shared" si="3"/>
        <v>-5474</v>
      </c>
      <c r="G35" s="69">
        <f>E35/D35*100</f>
        <v>97.94639005083378</v>
      </c>
      <c r="H35" s="33"/>
      <c r="I35" s="21"/>
      <c r="J35" s="21"/>
      <c r="K35" s="21">
        <f>J35-I35</f>
        <v>0</v>
      </c>
      <c r="L35" s="69"/>
    </row>
    <row r="36" spans="1:12" s="1" customFormat="1" ht="15">
      <c r="A36" s="52" t="s">
        <v>53</v>
      </c>
      <c r="B36" s="53" t="s">
        <v>54</v>
      </c>
      <c r="C36" s="33">
        <v>2988270</v>
      </c>
      <c r="D36" s="21">
        <v>637640</v>
      </c>
      <c r="E36" s="21">
        <v>631128</v>
      </c>
      <c r="F36" s="21">
        <f t="shared" si="3"/>
        <v>-6512</v>
      </c>
      <c r="G36" s="69">
        <f>E36/D36*100</f>
        <v>98.97873408192712</v>
      </c>
      <c r="H36" s="33">
        <v>59900</v>
      </c>
      <c r="I36" s="21">
        <v>29900</v>
      </c>
      <c r="J36" s="21">
        <v>4175.5</v>
      </c>
      <c r="K36" s="21">
        <f>J36-I36</f>
        <v>-25724.5</v>
      </c>
      <c r="L36" s="64">
        <f>J36/I36*100</f>
        <v>13.964882943143813</v>
      </c>
    </row>
    <row r="37" spans="1:12" s="1" customFormat="1" ht="15">
      <c r="A37" s="52" t="s">
        <v>55</v>
      </c>
      <c r="B37" s="53" t="s">
        <v>56</v>
      </c>
      <c r="C37" s="33">
        <v>3620</v>
      </c>
      <c r="D37" s="21">
        <v>0</v>
      </c>
      <c r="E37" s="21">
        <v>0</v>
      </c>
      <c r="F37" s="21">
        <f t="shared" si="3"/>
        <v>0</v>
      </c>
      <c r="G37" s="69">
        <v>0</v>
      </c>
      <c r="H37" s="33"/>
      <c r="I37" s="21"/>
      <c r="J37" s="21"/>
      <c r="K37" s="21">
        <f>J37-I37</f>
        <v>0</v>
      </c>
      <c r="L37" s="64"/>
    </row>
    <row r="38" spans="1:12" s="1" customFormat="1" ht="15" hidden="1">
      <c r="A38" s="48" t="s">
        <v>32</v>
      </c>
      <c r="B38" s="49" t="s">
        <v>24</v>
      </c>
      <c r="C38" s="29"/>
      <c r="D38" s="18"/>
      <c r="E38" s="18"/>
      <c r="F38" s="18">
        <f t="shared" si="3"/>
        <v>0</v>
      </c>
      <c r="G38" s="64"/>
      <c r="H38" s="29"/>
      <c r="I38" s="18"/>
      <c r="J38" s="18"/>
      <c r="K38" s="18">
        <f t="shared" si="4"/>
        <v>0</v>
      </c>
      <c r="L38" s="64" t="e">
        <f aca="true" t="shared" si="5" ref="L38:L43">J38/I38*100</f>
        <v>#DIV/0!</v>
      </c>
    </row>
    <row r="39" spans="1:12" s="1" customFormat="1" ht="17.25" customHeight="1">
      <c r="A39" s="48" t="s">
        <v>33</v>
      </c>
      <c r="B39" s="37" t="s">
        <v>5</v>
      </c>
      <c r="C39" s="29">
        <v>1722268</v>
      </c>
      <c r="D39" s="18">
        <v>372229</v>
      </c>
      <c r="E39" s="18">
        <v>297099</v>
      </c>
      <c r="F39" s="18">
        <f t="shared" si="3"/>
        <v>-75130</v>
      </c>
      <c r="G39" s="64">
        <f t="shared" si="2"/>
        <v>79.81618842164366</v>
      </c>
      <c r="H39" s="29">
        <v>22842.21</v>
      </c>
      <c r="I39" s="18">
        <v>22842.21</v>
      </c>
      <c r="J39" s="18">
        <v>22842.21</v>
      </c>
      <c r="K39" s="18">
        <f t="shared" si="4"/>
        <v>0</v>
      </c>
      <c r="L39" s="64">
        <f t="shared" si="5"/>
        <v>100</v>
      </c>
    </row>
    <row r="40" spans="1:12" s="1" customFormat="1" ht="15">
      <c r="A40" s="36">
        <v>4000</v>
      </c>
      <c r="B40" s="49" t="s">
        <v>6</v>
      </c>
      <c r="C40" s="29">
        <v>4524792</v>
      </c>
      <c r="D40" s="18">
        <v>1019702</v>
      </c>
      <c r="E40" s="18">
        <v>999232</v>
      </c>
      <c r="F40" s="18">
        <f t="shared" si="3"/>
        <v>-20470</v>
      </c>
      <c r="G40" s="64">
        <f t="shared" si="2"/>
        <v>97.9925507648313</v>
      </c>
      <c r="H40" s="29">
        <f>4233.18+1400+74218.35+379255.3+410000</f>
        <v>869106.83</v>
      </c>
      <c r="I40" s="83">
        <f>4233.18+1400+74218.35+379255.3+229000</f>
        <v>688106.83</v>
      </c>
      <c r="J40" s="18">
        <f>1233.26+1350.56+379255.3+74218.35+173986.29</f>
        <v>630043.76</v>
      </c>
      <c r="K40" s="18">
        <f t="shared" si="4"/>
        <v>-58063.06999999995</v>
      </c>
      <c r="L40" s="64">
        <f t="shared" si="5"/>
        <v>91.56191052485266</v>
      </c>
    </row>
    <row r="41" spans="1:12" s="1" customFormat="1" ht="15">
      <c r="A41" s="36">
        <v>5000</v>
      </c>
      <c r="B41" s="49" t="s">
        <v>7</v>
      </c>
      <c r="C41" s="29">
        <v>1696742</v>
      </c>
      <c r="D41" s="18">
        <v>447330</v>
      </c>
      <c r="E41" s="18">
        <v>440726</v>
      </c>
      <c r="F41" s="18">
        <f t="shared" si="3"/>
        <v>-6604</v>
      </c>
      <c r="G41" s="64">
        <f t="shared" si="2"/>
        <v>98.52368497529788</v>
      </c>
      <c r="H41" s="29">
        <f>12565.73+785000</f>
        <v>797565.73</v>
      </c>
      <c r="I41" s="18">
        <v>12565.73</v>
      </c>
      <c r="J41" s="18">
        <v>9132.38</v>
      </c>
      <c r="K41" s="18">
        <f t="shared" si="4"/>
        <v>-3433.3500000000004</v>
      </c>
      <c r="L41" s="64">
        <f t="shared" si="5"/>
        <v>72.67687591568496</v>
      </c>
    </row>
    <row r="42" spans="1:12" s="1" customFormat="1" ht="15">
      <c r="A42" s="54">
        <v>6000</v>
      </c>
      <c r="B42" s="51" t="s">
        <v>57</v>
      </c>
      <c r="C42" s="32">
        <f>C43+C44+C45+C46+C47</f>
        <v>7983140</v>
      </c>
      <c r="D42" s="20">
        <f>D43+D44+D45+D46+D47</f>
        <v>2009571</v>
      </c>
      <c r="E42" s="20">
        <f>E43+E44+E45+E46+E47</f>
        <v>1766109</v>
      </c>
      <c r="F42" s="20">
        <f t="shared" si="3"/>
        <v>-243462</v>
      </c>
      <c r="G42" s="68">
        <f t="shared" si="2"/>
        <v>87.8848769214922</v>
      </c>
      <c r="H42" s="32">
        <f>H43+H44+H45+H46+H47</f>
        <v>7273524.96</v>
      </c>
      <c r="I42" s="20">
        <f>I43+I44+I45+I46+I47</f>
        <v>786024.96</v>
      </c>
      <c r="J42" s="20">
        <f>J43+J44+J45+J46+J47</f>
        <v>716135.03</v>
      </c>
      <c r="K42" s="20">
        <f t="shared" si="4"/>
        <v>-69889.92999999993</v>
      </c>
      <c r="L42" s="68">
        <f t="shared" si="5"/>
        <v>91.1084337576252</v>
      </c>
    </row>
    <row r="43" spans="1:12" s="1" customFormat="1" ht="15">
      <c r="A43" s="55">
        <v>6011</v>
      </c>
      <c r="B43" s="53" t="s">
        <v>58</v>
      </c>
      <c r="C43" s="33">
        <v>102000</v>
      </c>
      <c r="D43" s="21">
        <v>102000</v>
      </c>
      <c r="E43" s="21">
        <v>101889</v>
      </c>
      <c r="F43" s="21">
        <f t="shared" si="3"/>
        <v>-111</v>
      </c>
      <c r="G43" s="69">
        <f>E43/D43*100</f>
        <v>99.89117647058823</v>
      </c>
      <c r="H43" s="33">
        <v>2000000</v>
      </c>
      <c r="I43" s="21">
        <v>140000</v>
      </c>
      <c r="J43" s="21">
        <v>70800</v>
      </c>
      <c r="K43" s="21">
        <f>J43-I43</f>
        <v>-69200</v>
      </c>
      <c r="L43" s="69">
        <f t="shared" si="5"/>
        <v>50.57142857142857</v>
      </c>
    </row>
    <row r="44" spans="1:12" s="1" customFormat="1" ht="15">
      <c r="A44" s="55">
        <v>6013</v>
      </c>
      <c r="B44" s="53" t="s">
        <v>59</v>
      </c>
      <c r="C44" s="33">
        <v>384840</v>
      </c>
      <c r="D44" s="21">
        <v>384840</v>
      </c>
      <c r="E44" s="21">
        <v>238255</v>
      </c>
      <c r="F44" s="21">
        <f t="shared" si="3"/>
        <v>-146585</v>
      </c>
      <c r="G44" s="69">
        <f>E44/D44*100</f>
        <v>61.91014447562624</v>
      </c>
      <c r="H44" s="33">
        <v>1550000</v>
      </c>
      <c r="I44" s="21">
        <v>0</v>
      </c>
      <c r="J44" s="21">
        <v>0</v>
      </c>
      <c r="K44" s="21">
        <f>J44-I44</f>
        <v>0</v>
      </c>
      <c r="L44" s="69">
        <v>0</v>
      </c>
    </row>
    <row r="45" spans="1:12" s="1" customFormat="1" ht="15">
      <c r="A45" s="55">
        <v>6030</v>
      </c>
      <c r="B45" s="53" t="s">
        <v>60</v>
      </c>
      <c r="C45" s="33">
        <v>6536300</v>
      </c>
      <c r="D45" s="21">
        <v>1282731</v>
      </c>
      <c r="E45" s="21">
        <v>1186065</v>
      </c>
      <c r="F45" s="21">
        <f t="shared" si="3"/>
        <v>-96666</v>
      </c>
      <c r="G45" s="69">
        <f>E45/D45*100</f>
        <v>92.46404741134346</v>
      </c>
      <c r="H45" s="33">
        <f>877.96+482987+3239660</f>
        <v>3723524.96</v>
      </c>
      <c r="I45" s="21">
        <f>877.96+482987+162160</f>
        <v>646024.96</v>
      </c>
      <c r="J45" s="21">
        <f>247.98+482987+162100.05</f>
        <v>645335.03</v>
      </c>
      <c r="K45" s="21">
        <f>J45-I45</f>
        <v>-689.9299999999348</v>
      </c>
      <c r="L45" s="69">
        <f>J45/I45*100</f>
        <v>99.89320381676895</v>
      </c>
    </row>
    <row r="46" spans="1:12" s="1" customFormat="1" ht="15">
      <c r="A46" s="55">
        <v>6071</v>
      </c>
      <c r="B46" s="53" t="s">
        <v>61</v>
      </c>
      <c r="C46" s="33">
        <v>960000</v>
      </c>
      <c r="D46" s="21">
        <v>240000</v>
      </c>
      <c r="E46" s="21">
        <v>239900</v>
      </c>
      <c r="F46" s="21">
        <f t="shared" si="3"/>
        <v>-100</v>
      </c>
      <c r="G46" s="69">
        <f>E46/D46*100</f>
        <v>99.95833333333334</v>
      </c>
      <c r="H46" s="33"/>
      <c r="I46" s="21"/>
      <c r="J46" s="21"/>
      <c r="K46" s="21">
        <f>J46-I46</f>
        <v>0</v>
      </c>
      <c r="L46" s="69"/>
    </row>
    <row r="47" spans="1:12" s="1" customFormat="1" ht="15" hidden="1">
      <c r="A47" s="55">
        <v>6084</v>
      </c>
      <c r="B47" s="53" t="s">
        <v>62</v>
      </c>
      <c r="C47" s="33">
        <v>0</v>
      </c>
      <c r="D47" s="21">
        <v>0</v>
      </c>
      <c r="E47" s="21">
        <v>0</v>
      </c>
      <c r="F47" s="21">
        <f t="shared" si="3"/>
        <v>0</v>
      </c>
      <c r="G47" s="69" t="e">
        <f>E47/D47*100</f>
        <v>#DIV/0!</v>
      </c>
      <c r="H47" s="33"/>
      <c r="I47" s="21"/>
      <c r="J47" s="21"/>
      <c r="K47" s="21">
        <f>J47-I47</f>
        <v>0</v>
      </c>
      <c r="L47" s="69"/>
    </row>
    <row r="48" spans="1:12" s="1" customFormat="1" ht="15">
      <c r="A48" s="36">
        <v>7000</v>
      </c>
      <c r="B48" s="49" t="s">
        <v>34</v>
      </c>
      <c r="C48" s="29">
        <v>1671500</v>
      </c>
      <c r="D48" s="18">
        <v>27500</v>
      </c>
      <c r="E48" s="18">
        <v>3467</v>
      </c>
      <c r="F48" s="18">
        <f t="shared" si="3"/>
        <v>-24033</v>
      </c>
      <c r="G48" s="64">
        <f t="shared" si="2"/>
        <v>12.607272727272727</v>
      </c>
      <c r="H48" s="29">
        <v>0</v>
      </c>
      <c r="I48" s="18">
        <v>0</v>
      </c>
      <c r="J48" s="18">
        <v>0</v>
      </c>
      <c r="K48" s="18">
        <f t="shared" si="4"/>
        <v>0</v>
      </c>
      <c r="L48" s="64"/>
    </row>
    <row r="49" spans="1:12" s="1" customFormat="1" ht="15">
      <c r="A49" s="36">
        <v>8000</v>
      </c>
      <c r="B49" s="37" t="s">
        <v>35</v>
      </c>
      <c r="C49" s="29">
        <v>1061260</v>
      </c>
      <c r="D49" s="18">
        <v>340760</v>
      </c>
      <c r="E49" s="18">
        <v>238097</v>
      </c>
      <c r="F49" s="18">
        <f t="shared" si="3"/>
        <v>-102663</v>
      </c>
      <c r="G49" s="64">
        <f t="shared" si="2"/>
        <v>69.87234417185115</v>
      </c>
      <c r="H49" s="29">
        <f>100000+270000+16000</f>
        <v>386000</v>
      </c>
      <c r="I49" s="18">
        <f>3600+16000</f>
        <v>19600</v>
      </c>
      <c r="J49" s="18">
        <f>3564</f>
        <v>3564</v>
      </c>
      <c r="K49" s="18">
        <f t="shared" si="4"/>
        <v>-16036</v>
      </c>
      <c r="L49" s="64">
        <f>J49/I49*100</f>
        <v>18.183673469387752</v>
      </c>
    </row>
    <row r="50" spans="1:12" s="1" customFormat="1" ht="15">
      <c r="A50" s="36">
        <v>9000</v>
      </c>
      <c r="B50" s="37" t="s">
        <v>36</v>
      </c>
      <c r="C50" s="29">
        <v>5593958</v>
      </c>
      <c r="D50" s="18">
        <v>1942011</v>
      </c>
      <c r="E50" s="18">
        <v>1902011</v>
      </c>
      <c r="F50" s="18">
        <f t="shared" si="3"/>
        <v>-40000</v>
      </c>
      <c r="G50" s="64">
        <f t="shared" si="2"/>
        <v>97.94027943199086</v>
      </c>
      <c r="H50" s="29">
        <v>938000</v>
      </c>
      <c r="I50" s="18">
        <v>138000</v>
      </c>
      <c r="J50" s="18">
        <v>138000</v>
      </c>
      <c r="K50" s="18">
        <f t="shared" si="4"/>
        <v>0</v>
      </c>
      <c r="L50" s="64">
        <f>J50/I50*100</f>
        <v>100</v>
      </c>
    </row>
    <row r="51" spans="1:12" s="1" customFormat="1" ht="46.5" customHeight="1" hidden="1">
      <c r="A51" s="36">
        <v>250909</v>
      </c>
      <c r="B51" s="37" t="s">
        <v>20</v>
      </c>
      <c r="C51" s="29"/>
      <c r="D51" s="18"/>
      <c r="E51" s="18"/>
      <c r="F51" s="18">
        <f t="shared" si="3"/>
        <v>0</v>
      </c>
      <c r="G51" s="64" t="e">
        <f t="shared" si="2"/>
        <v>#DIV/0!</v>
      </c>
      <c r="H51" s="34"/>
      <c r="I51" s="19"/>
      <c r="J51" s="19"/>
      <c r="K51" s="19">
        <f>J51-H51</f>
        <v>0</v>
      </c>
      <c r="L51" s="70"/>
    </row>
    <row r="52" spans="1:12" s="1" customFormat="1" ht="15.75" thickBot="1">
      <c r="A52" s="56"/>
      <c r="B52" s="57" t="s">
        <v>9</v>
      </c>
      <c r="C52" s="30">
        <f>C31+C32+C39+C40+C41+C42+C48+C49+C50</f>
        <v>90552556</v>
      </c>
      <c r="D52" s="31">
        <f>D31+D32+D39+D40+D41+D42+D48+D49+D50</f>
        <v>21438296</v>
      </c>
      <c r="E52" s="31">
        <f>E31+E32+E39+E40+E41+E42+E48+E49+E50</f>
        <v>20784184</v>
      </c>
      <c r="F52" s="31">
        <f t="shared" si="3"/>
        <v>-654112</v>
      </c>
      <c r="G52" s="71">
        <f t="shared" si="2"/>
        <v>96.94886198044844</v>
      </c>
      <c r="H52" s="30">
        <f>H31+H32+H39+H40+H41+H42+H48+H49+H50</f>
        <v>20125540.900000002</v>
      </c>
      <c r="I52" s="31">
        <f>I31+I32+I39+I40+I41+I42+I48+I49+I50</f>
        <v>6813653.9</v>
      </c>
      <c r="J52" s="31">
        <f>J31+J32+J39+J40+J41+J42+J48+J49+J50</f>
        <v>6445743.25</v>
      </c>
      <c r="K52" s="31">
        <f>J52-I52</f>
        <v>-367910.6500000004</v>
      </c>
      <c r="L52" s="71">
        <f>J52/I52*100</f>
        <v>94.60039128198162</v>
      </c>
    </row>
    <row r="53" spans="1:12" ht="15.75" customHeight="1" hidden="1">
      <c r="A53" s="35"/>
      <c r="B53" s="22"/>
      <c r="C53" s="22"/>
      <c r="D53" s="23"/>
      <c r="E53" s="23"/>
      <c r="F53" s="24"/>
      <c r="G53" s="24"/>
      <c r="H53" s="23"/>
      <c r="I53" s="23"/>
      <c r="J53" s="23"/>
      <c r="K53" s="24"/>
      <c r="L53" s="24"/>
    </row>
    <row r="54" spans="1:12" ht="15.75" customHeight="1" hidden="1">
      <c r="A54" s="3"/>
      <c r="B54" s="6"/>
      <c r="C54" s="6"/>
      <c r="D54" s="7"/>
      <c r="E54" s="7"/>
      <c r="F54" s="5"/>
      <c r="G54" s="5"/>
      <c r="H54" s="7"/>
      <c r="I54" s="7"/>
      <c r="J54" s="7"/>
      <c r="K54" s="5"/>
      <c r="L54" s="5"/>
    </row>
    <row r="55" spans="1:12" ht="15" hidden="1">
      <c r="A55" s="3"/>
      <c r="B55" s="4"/>
      <c r="C55" s="4"/>
      <c r="D55" s="7"/>
      <c r="E55" s="7"/>
      <c r="F55" s="5"/>
      <c r="G55" s="5"/>
      <c r="H55" s="7"/>
      <c r="I55" s="7"/>
      <c r="J55" s="7"/>
      <c r="K55" s="5"/>
      <c r="L55" s="5"/>
    </row>
    <row r="59" spans="2:11" ht="18.75">
      <c r="B59" s="16" t="s">
        <v>67</v>
      </c>
      <c r="H59" s="85" t="s">
        <v>68</v>
      </c>
      <c r="I59" s="85"/>
      <c r="J59" s="85"/>
      <c r="K59" s="85"/>
    </row>
  </sheetData>
  <sheetProtection/>
  <mergeCells count="8">
    <mergeCell ref="H59:K59"/>
    <mergeCell ref="J1:L1"/>
    <mergeCell ref="A6:A7"/>
    <mergeCell ref="B6:B7"/>
    <mergeCell ref="C6:G6"/>
    <mergeCell ref="H6:L6"/>
    <mergeCell ref="A3:L3"/>
    <mergeCell ref="A4:L4"/>
  </mergeCells>
  <printOptions/>
  <pageMargins left="0.6299212598425197" right="0.1968503937007874" top="0.3937007874015748" bottom="0.3937007874015748" header="0.1968503937007874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ПК</cp:lastModifiedBy>
  <cp:lastPrinted>2020-04-29T13:57:28Z</cp:lastPrinted>
  <dcterms:created xsi:type="dcterms:W3CDTF">2012-03-01T06:56:29Z</dcterms:created>
  <dcterms:modified xsi:type="dcterms:W3CDTF">2020-04-29T13:57:29Z</dcterms:modified>
  <cp:category/>
  <cp:version/>
  <cp:contentType/>
  <cp:contentStatus/>
</cp:coreProperties>
</file>