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<sst xmlns="http://schemas.openxmlformats.org/spreadsheetml/2006/main" count="74" uniqueCount="69">
  <si>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</si>
  <si>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</si>
  <si>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</si>
  <si>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</si>
  <si>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</si>
  <si>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</si>
  <si>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</si>
  <si>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</si>
  <si>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</si>
  <si>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</si>
  <si>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</si>
  <si>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</si>
  <si>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</si>
  <si>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</si>
  <si>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</si>
  <si>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</si>
  <si>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</si>
  <si>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Від органів державного управління</t>
  </si>
  <si>
    <t>Всього доходів</t>
  </si>
  <si>
    <t>Цільові фонди</t>
  </si>
  <si>
    <t>Повернення кредитів, наданих для кредитування громадян на будівництво (реконструкцію) та придбання житла</t>
  </si>
  <si>
    <t>ДОХОДИ</t>
  </si>
  <si>
    <t>ВИДАТКИ І КРЕДИТУВАННЯ</t>
  </si>
  <si>
    <t>Абсолютне відхилення      ("+" або "-")</t>
  </si>
  <si>
    <t>Охорона здоров`я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</si>
  <si>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</si>
  <si>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Рентна плата та плата за використання інших природних ресурсів </t>
  </si>
  <si>
    <t>Внутрішні податки на товари та послуги</t>
  </si>
  <si>
    <t>Місцеві податки</t>
  </si>
  <si>
    <t>Інші податки та збори</t>
  </si>
  <si>
    <t>0100</t>
  </si>
  <si>
    <t>1000</t>
  </si>
  <si>
    <t>2000</t>
  </si>
  <si>
    <t>3000</t>
  </si>
  <si>
    <t>Економічна діяльність</t>
  </si>
  <si>
    <t>Інша діяльність</t>
  </si>
  <si>
    <t>Міжбюджетні трансферти</t>
  </si>
  <si>
    <t>Фактично виконано</t>
  </si>
  <si>
    <t>Затверджено розписом на рік з урахуванням змін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</si>
  <si>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</si>
  <si>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</si>
  <si>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</si>
  <si>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Відсоток виконання</t>
  </si>
  <si>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</si>
  <si>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>(грн.)</t>
  </si>
  <si>
    <t>Разом доходів без урахування трансфертів</t>
  </si>
  <si>
    <t>Освіта разом</t>
  </si>
  <si>
    <t>1010</t>
  </si>
  <si>
    <t>Дошкільна освіта</t>
  </si>
  <si>
    <t>1020</t>
  </si>
  <si>
    <t>Загальна середня освіта</t>
  </si>
  <si>
    <t>1090</t>
  </si>
  <si>
    <t>Позашкільна освіта</t>
  </si>
  <si>
    <t>1100</t>
  </si>
  <si>
    <t>Школа естетичного виховання</t>
  </si>
  <si>
    <t>1162</t>
  </si>
  <si>
    <t>Інші програми та заходи у сфері освіти</t>
  </si>
  <si>
    <t>Житлово-комунальне господарство разом</t>
  </si>
  <si>
    <t>Обслуговування житлового фонду</t>
  </si>
  <si>
    <t>Водопровідно-каналізаційне господарство</t>
  </si>
  <si>
    <t>Благоустрій населених пунктів</t>
  </si>
  <si>
    <t>Відшкодування різниці тарифів</t>
  </si>
  <si>
    <t>Витрати, повязані з обслуговуванням кредитів</t>
  </si>
  <si>
    <t xml:space="preserve">ЗВІТ ПРО ВИКОНАННЯ БЮДЖЕТУ РЕШЕТИЛІВСЬКОЇ МІСЬКОЇ ОБ'ЄДНАНОЇ ТЕРИТОРІАЛЬНОЇ ГРОМАДИ </t>
  </si>
  <si>
    <t>Додаток 2</t>
  </si>
  <si>
    <t>В.Г. Онуфрієнко</t>
  </si>
  <si>
    <t>Начальник фінансового відділу</t>
  </si>
  <si>
    <t>за І півріччя  2020 року</t>
  </si>
  <si>
    <t>Затверджено розписом на І півріччя  2020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</si>
</sst>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46" fillId="0" borderId="0" xfId="0" applyFont="1" applyAlignment="1">
      <alignment horizontal="left" wrapText="1"/>
    </xf>
    <xf numFmtId="3" fontId="2" fillId="33" borderId="10" xfId="0" applyNumberFormat="1" applyFont="1" applyFill="1" applyBorder="1" applyAlignment="1">
      <alignment wrapText="1"/>
    </xf>
    <xf numFmtId="3" fontId="4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left"/>
    </xf>
    <xf numFmtId="4" fontId="45" fillId="0" borderId="12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wrapText="1"/>
    </xf>
    <xf numFmtId="3" fontId="5" fillId="34" borderId="17" xfId="0" applyNumberFormat="1" applyFont="1" applyFill="1" applyBorder="1" applyAlignment="1">
      <alignment wrapText="1"/>
    </xf>
    <xf numFmtId="3" fontId="5" fillId="34" borderId="18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3" fontId="45" fillId="33" borderId="15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0" borderId="16" xfId="52" applyFont="1" applyFill="1" applyBorder="1" applyAlignment="1" applyProtection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6" fillId="33" borderId="16" xfId="52" applyFont="1" applyFill="1" applyBorder="1" applyAlignment="1" applyProtection="1">
      <alignment horizontal="left" wrapText="1"/>
      <protection/>
    </xf>
    <xf numFmtId="0" fontId="2" fillId="34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195" fontId="2" fillId="33" borderId="16" xfId="0" applyNumberFormat="1" applyFont="1" applyFill="1" applyBorder="1" applyAlignment="1">
      <alignment wrapText="1"/>
    </xf>
    <xf numFmtId="195" fontId="2" fillId="16" borderId="16" xfId="0" applyNumberFormat="1" applyFont="1" applyFill="1" applyBorder="1" applyAlignment="1">
      <alignment wrapText="1"/>
    </xf>
    <xf numFmtId="195" fontId="5" fillId="34" borderId="16" xfId="0" applyNumberFormat="1" applyFont="1" applyFill="1" applyBorder="1" applyAlignment="1">
      <alignment horizontal="right" wrapText="1"/>
    </xf>
    <xf numFmtId="195" fontId="2" fillId="33" borderId="16" xfId="0" applyNumberFormat="1" applyFont="1" applyFill="1" applyBorder="1" applyAlignment="1">
      <alignment horizontal="center" wrapText="1"/>
    </xf>
    <xf numFmtId="195" fontId="5" fillId="33" borderId="16" xfId="0" applyNumberFormat="1" applyFont="1" applyFill="1" applyBorder="1" applyAlignment="1">
      <alignment wrapText="1"/>
    </xf>
    <xf numFmtId="195" fontId="8" fillId="33" borderId="16" xfId="0" applyNumberFormat="1" applyFont="1" applyFill="1" applyBorder="1" applyAlignment="1">
      <alignment wrapText="1"/>
    </xf>
    <xf numFmtId="195" fontId="45" fillId="33" borderId="16" xfId="0" applyNumberFormat="1" applyFont="1" applyFill="1" applyBorder="1" applyAlignment="1">
      <alignment wrapText="1"/>
    </xf>
    <xf numFmtId="195" fontId="5" fillId="34" borderId="20" xfId="0" applyNumberFormat="1" applyFont="1" applyFill="1" applyBorder="1" applyAlignment="1">
      <alignment wrapText="1"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5" fillId="33" borderId="15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3" fontId="6" fillId="33" borderId="15" xfId="52" applyNumberFormat="1" applyFont="1" applyFill="1" applyBorder="1" applyAlignment="1" applyProtection="1">
      <alignment horizontal="left" wrapText="1"/>
      <protection/>
    </xf>
    <xf numFmtId="3" fontId="6" fillId="16" borderId="15" xfId="52" applyNumberFormat="1" applyFont="1" applyFill="1" applyBorder="1" applyAlignment="1" applyProtection="1">
      <alignment horizontal="left" wrapText="1"/>
      <protection/>
    </xf>
    <xf numFmtId="3" fontId="2" fillId="16" borderId="10" xfId="0" applyNumberFormat="1" applyFont="1" applyFill="1" applyBorder="1" applyAlignment="1">
      <alignment wrapText="1"/>
    </xf>
    <xf numFmtId="3" fontId="2" fillId="16" borderId="15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3" fontId="2" fillId="33" borderId="15" xfId="0" applyNumberFormat="1" applyFont="1" applyFill="1" applyBorder="1" applyAlignment="1">
      <alignment horizontal="right" wrapText="1"/>
    </xf>
    <xf numFmtId="3" fontId="2" fillId="33" borderId="21" xfId="0" applyNumberFormat="1" applyFont="1" applyFill="1" applyBorder="1" applyAlignment="1">
      <alignment wrapText="1"/>
    </xf>
    <xf numFmtId="3" fontId="8" fillId="33" borderId="22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46" fillId="0" borderId="0" xfId="0" applyFont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" sqref="I8"/>
    </sheetView>
  </sheetViews>
  <sheetFormatPr defaultColWidth="9.00390625" defaultRowHeight="12.75"/>
  <cols>
    <col min="1" max="1" width="10.25390625" style="2" customWidth="1"/>
    <col min="2" max="2" width="61.00390625" style="8" customWidth="1"/>
    <col min="3" max="3" width="14.75390625" style="8" customWidth="1"/>
    <col min="4" max="4" width="15.125" style="2" customWidth="1"/>
    <col min="5" max="5" width="15.00390625" style="2" customWidth="1"/>
    <col min="6" max="6" width="15.125" style="2" customWidth="1"/>
    <col min="7" max="7" width="10.375" style="2" customWidth="1"/>
    <col min="8" max="10" width="14.25390625" style="2" customWidth="1"/>
    <col min="11" max="11" width="14.375" style="2" customWidth="1"/>
    <col min="12" max="12" width="10.375" style="2" customWidth="1"/>
    <col min="13" max="16384" width="9.125" style="2" customWidth="1"/>
  </cols>
  <sheetData>
    <row r="1" spans="8:12" ht="80.25" customHeight="1" hidden="1">
      <c r="H1" s="15"/>
      <c r="I1" s="15"/>
      <c r="J1" s="86" t="s">
        <v>43</v>
      </c>
      <c r="K1" s="86"/>
      <c r="L1" s="86"/>
    </row>
    <row r="2" spans="8:12" ht="15">
      <c r="H2" s="15"/>
      <c r="I2" s="15"/>
      <c r="J2" s="17"/>
      <c r="K2" s="17"/>
      <c r="L2" s="81" t="s">
        <v>64</v>
      </c>
    </row>
    <row r="3" spans="1:12" s="1" customFormat="1" ht="21.75" customHeight="1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1" customFormat="1" ht="20.25" customHeight="1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13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2" t="s">
        <v>44</v>
      </c>
      <c r="L5" s="11"/>
    </row>
    <row r="6" spans="1:12" s="1" customFormat="1" ht="15.75" customHeight="1">
      <c r="A6" s="87" t="s">
        <v>0</v>
      </c>
      <c r="B6" s="89" t="s">
        <v>3</v>
      </c>
      <c r="C6" s="91" t="s">
        <v>1</v>
      </c>
      <c r="D6" s="92"/>
      <c r="E6" s="92"/>
      <c r="F6" s="92"/>
      <c r="G6" s="93"/>
      <c r="H6" s="91" t="s">
        <v>2</v>
      </c>
      <c r="I6" s="92"/>
      <c r="J6" s="92"/>
      <c r="K6" s="92"/>
      <c r="L6" s="93"/>
    </row>
    <row r="7" spans="1:12" s="1" customFormat="1" ht="59.25" customHeight="1">
      <c r="A7" s="88"/>
      <c r="B7" s="90"/>
      <c r="C7" s="25" t="s">
        <v>38</v>
      </c>
      <c r="D7" s="14" t="s">
        <v>68</v>
      </c>
      <c r="E7" s="13" t="s">
        <v>37</v>
      </c>
      <c r="F7" s="13" t="s">
        <v>23</v>
      </c>
      <c r="G7" s="26" t="s">
        <v>42</v>
      </c>
      <c r="H7" s="25" t="s">
        <v>38</v>
      </c>
      <c r="I7" s="14" t="s">
        <v>68</v>
      </c>
      <c r="J7" s="13" t="s">
        <v>37</v>
      </c>
      <c r="K7" s="13" t="s">
        <v>23</v>
      </c>
      <c r="L7" s="26" t="s">
        <v>42</v>
      </c>
    </row>
    <row r="8" spans="1:12" s="1" customFormat="1" ht="15">
      <c r="A8" s="36">
        <v>1</v>
      </c>
      <c r="B8" s="28">
        <v>2</v>
      </c>
      <c r="C8" s="27">
        <v>3</v>
      </c>
      <c r="D8" s="9">
        <v>4</v>
      </c>
      <c r="E8" s="9">
        <v>5</v>
      </c>
      <c r="F8" s="9">
        <v>6</v>
      </c>
      <c r="G8" s="28">
        <v>7</v>
      </c>
      <c r="H8" s="27">
        <v>8</v>
      </c>
      <c r="I8" s="9">
        <v>9</v>
      </c>
      <c r="J8" s="9">
        <v>10</v>
      </c>
      <c r="K8" s="9">
        <v>11</v>
      </c>
      <c r="L8" s="28">
        <v>12</v>
      </c>
    </row>
    <row r="9" spans="1:12" ht="15.75" customHeight="1">
      <c r="A9" s="58"/>
      <c r="B9" s="59" t="s">
        <v>21</v>
      </c>
      <c r="C9" s="60"/>
      <c r="D9" s="61"/>
      <c r="E9" s="61"/>
      <c r="F9" s="61"/>
      <c r="G9" s="62"/>
      <c r="H9" s="63"/>
      <c r="I9" s="61"/>
      <c r="J9" s="61"/>
      <c r="K9" s="61"/>
      <c r="L9" s="62"/>
    </row>
    <row r="10" spans="1:12" ht="14.25" customHeight="1">
      <c r="A10" s="36">
        <v>10000000</v>
      </c>
      <c r="B10" s="37" t="s">
        <v>10</v>
      </c>
      <c r="C10" s="29">
        <f>C11+C12+C13+C14+C15</f>
        <v>78089044</v>
      </c>
      <c r="D10" s="29">
        <f>D11+D12+D13+D14+D15</f>
        <v>34683380</v>
      </c>
      <c r="E10" s="29">
        <f>E11+E12+E13+E14+E15</f>
        <v>36393228</v>
      </c>
      <c r="F10" s="29">
        <f>F11+F12+F13+F14+F15</f>
        <v>1709848</v>
      </c>
      <c r="G10" s="64">
        <f>E10/D10*100</f>
        <v>104.92987707657097</v>
      </c>
      <c r="H10" s="29">
        <f>H11+H12+H13+H14+H15</f>
        <v>270000</v>
      </c>
      <c r="I10" s="18">
        <f>I11+I12+I13+I14+I15</f>
        <v>130000</v>
      </c>
      <c r="J10" s="18">
        <f>J11+J12+J13+J14+J15</f>
        <v>126274</v>
      </c>
      <c r="K10" s="18">
        <f>J10-I10</f>
        <v>-3726</v>
      </c>
      <c r="L10" s="64">
        <f>J10/I10*100</f>
        <v>97.13384615384615</v>
      </c>
    </row>
    <row r="11" spans="1:12" ht="14.25" customHeight="1">
      <c r="A11" s="36">
        <v>11000000</v>
      </c>
      <c r="B11" s="38" t="s">
        <v>11</v>
      </c>
      <c r="C11" s="29">
        <v>54656626</v>
      </c>
      <c r="D11" s="18">
        <v>24227878</v>
      </c>
      <c r="E11" s="18">
        <v>25555817</v>
      </c>
      <c r="F11" s="18">
        <f aca="true" t="shared" si="0" ref="F11:F29">E11-D11</f>
        <v>1327939</v>
      </c>
      <c r="G11" s="64">
        <f aca="true" t="shared" si="1" ref="G11:G19">E11/D11*100</f>
        <v>105.48103717543897</v>
      </c>
      <c r="H11" s="29">
        <v>0</v>
      </c>
      <c r="I11" s="18">
        <v>0</v>
      </c>
      <c r="J11" s="18">
        <v>0</v>
      </c>
      <c r="K11" s="18">
        <v>0</v>
      </c>
      <c r="L11" s="64"/>
    </row>
    <row r="12" spans="1:12" ht="14.25" customHeight="1">
      <c r="A12" s="36">
        <v>13000000</v>
      </c>
      <c r="B12" s="38" t="s">
        <v>26</v>
      </c>
      <c r="C12" s="29">
        <v>44537</v>
      </c>
      <c r="D12" s="18">
        <v>29637</v>
      </c>
      <c r="E12" s="18">
        <v>29614</v>
      </c>
      <c r="F12" s="18">
        <f t="shared" si="0"/>
        <v>-23</v>
      </c>
      <c r="G12" s="64">
        <f t="shared" si="1"/>
        <v>99.92239430441677</v>
      </c>
      <c r="H12" s="29"/>
      <c r="I12" s="18"/>
      <c r="J12" s="18"/>
      <c r="K12" s="18"/>
      <c r="L12" s="64"/>
    </row>
    <row r="13" spans="1:12" ht="14.25" customHeight="1">
      <c r="A13" s="36">
        <v>14000000</v>
      </c>
      <c r="B13" s="38" t="s">
        <v>27</v>
      </c>
      <c r="C13" s="29">
        <v>9499000</v>
      </c>
      <c r="D13" s="18">
        <v>4469900</v>
      </c>
      <c r="E13" s="18">
        <v>4733431</v>
      </c>
      <c r="F13" s="18">
        <f t="shared" si="0"/>
        <v>263531</v>
      </c>
      <c r="G13" s="64">
        <f t="shared" si="1"/>
        <v>105.895679992841</v>
      </c>
      <c r="H13" s="29"/>
      <c r="I13" s="18"/>
      <c r="J13" s="18"/>
      <c r="K13" s="18"/>
      <c r="L13" s="64"/>
    </row>
    <row r="14" spans="1:12" ht="14.25" customHeight="1">
      <c r="A14" s="36">
        <v>18000000</v>
      </c>
      <c r="B14" s="38" t="s">
        <v>28</v>
      </c>
      <c r="C14" s="29">
        <v>13888881</v>
      </c>
      <c r="D14" s="18">
        <v>5955965</v>
      </c>
      <c r="E14" s="18">
        <v>6074366</v>
      </c>
      <c r="F14" s="18">
        <f t="shared" si="0"/>
        <v>118401</v>
      </c>
      <c r="G14" s="64">
        <f t="shared" si="1"/>
        <v>101.98793982167457</v>
      </c>
      <c r="H14" s="29"/>
      <c r="I14" s="18"/>
      <c r="J14" s="18"/>
      <c r="K14" s="18"/>
      <c r="L14" s="64"/>
    </row>
    <row r="15" spans="1:12" ht="14.25" customHeight="1">
      <c r="A15" s="36">
        <v>19000000</v>
      </c>
      <c r="B15" s="38" t="s">
        <v>29</v>
      </c>
      <c r="C15" s="29"/>
      <c r="D15" s="18"/>
      <c r="E15" s="18"/>
      <c r="F15" s="18"/>
      <c r="G15" s="64"/>
      <c r="H15" s="29">
        <v>270000</v>
      </c>
      <c r="I15" s="18">
        <v>130000</v>
      </c>
      <c r="J15" s="18">
        <v>126274</v>
      </c>
      <c r="K15" s="18">
        <f>J15-I15</f>
        <v>-3726</v>
      </c>
      <c r="L15" s="64">
        <f>J15/I15*100</f>
        <v>97.13384615384615</v>
      </c>
    </row>
    <row r="16" spans="1:12" ht="14.25" customHeight="1">
      <c r="A16" s="36">
        <v>20000000</v>
      </c>
      <c r="B16" s="37" t="s">
        <v>12</v>
      </c>
      <c r="C16" s="29">
        <f>C19+C18+C17</f>
        <v>1399956</v>
      </c>
      <c r="D16" s="29">
        <f>D19+D18+D17</f>
        <v>723316</v>
      </c>
      <c r="E16" s="29">
        <f>E19+E18+E17</f>
        <v>713186</v>
      </c>
      <c r="F16" s="29">
        <f>F19+F18+F17</f>
        <v>-10130</v>
      </c>
      <c r="G16" s="64">
        <f t="shared" si="1"/>
        <v>98.59950561027269</v>
      </c>
      <c r="H16" s="18">
        <f>H20+H19+H18</f>
        <v>5184146</v>
      </c>
      <c r="I16" s="18">
        <f>I20+I19+I18</f>
        <v>4714146</v>
      </c>
      <c r="J16" s="18">
        <f>J20+J19+J18</f>
        <v>4613790</v>
      </c>
      <c r="K16" s="18">
        <f>J16-I16</f>
        <v>-100356</v>
      </c>
      <c r="L16" s="64">
        <f>J16/I16*100</f>
        <v>97.87117327295336</v>
      </c>
    </row>
    <row r="17" spans="1:12" ht="14.25" customHeight="1">
      <c r="A17" s="36">
        <v>21000000</v>
      </c>
      <c r="B17" s="39" t="s">
        <v>13</v>
      </c>
      <c r="C17" s="29">
        <v>2856</v>
      </c>
      <c r="D17" s="18">
        <v>2856</v>
      </c>
      <c r="E17" s="18">
        <v>3128</v>
      </c>
      <c r="F17" s="18">
        <f t="shared" si="0"/>
        <v>272</v>
      </c>
      <c r="G17" s="64">
        <f t="shared" si="1"/>
        <v>109.52380952380953</v>
      </c>
      <c r="H17" s="29"/>
      <c r="I17" s="18"/>
      <c r="J17" s="18"/>
      <c r="K17" s="18"/>
      <c r="L17" s="64"/>
    </row>
    <row r="18" spans="1:12" ht="14.25" customHeight="1">
      <c r="A18" s="36">
        <v>22000000</v>
      </c>
      <c r="B18" s="37" t="s">
        <v>14</v>
      </c>
      <c r="C18" s="29">
        <v>1315800</v>
      </c>
      <c r="D18" s="18">
        <v>659620</v>
      </c>
      <c r="E18" s="18">
        <v>652705</v>
      </c>
      <c r="F18" s="18">
        <f t="shared" si="0"/>
        <v>-6915</v>
      </c>
      <c r="G18" s="64">
        <f t="shared" si="1"/>
        <v>98.95166914283982</v>
      </c>
      <c r="H18" s="29"/>
      <c r="I18" s="18"/>
      <c r="J18" s="18"/>
      <c r="K18" s="18"/>
      <c r="L18" s="64"/>
    </row>
    <row r="19" spans="1:12" ht="14.25" customHeight="1">
      <c r="A19" s="36">
        <v>24000000</v>
      </c>
      <c r="B19" s="37" t="s">
        <v>15</v>
      </c>
      <c r="C19" s="29">
        <v>81300</v>
      </c>
      <c r="D19" s="18">
        <v>60840</v>
      </c>
      <c r="E19" s="18">
        <v>57353</v>
      </c>
      <c r="F19" s="18">
        <f t="shared" si="0"/>
        <v>-3487</v>
      </c>
      <c r="G19" s="64">
        <f t="shared" si="1"/>
        <v>94.26857330703484</v>
      </c>
      <c r="H19" s="29">
        <v>0</v>
      </c>
      <c r="I19" s="18">
        <v>0</v>
      </c>
      <c r="J19" s="18">
        <v>34860</v>
      </c>
      <c r="K19" s="18">
        <f>J19-I19</f>
        <v>34860</v>
      </c>
      <c r="L19" s="64"/>
    </row>
    <row r="20" spans="1:12" ht="14.25" customHeight="1">
      <c r="A20" s="36">
        <v>25000000</v>
      </c>
      <c r="B20" s="39" t="s">
        <v>16</v>
      </c>
      <c r="C20" s="77"/>
      <c r="D20" s="18"/>
      <c r="E20" s="18"/>
      <c r="F20" s="18"/>
      <c r="G20" s="64"/>
      <c r="H20" s="29">
        <v>5184146</v>
      </c>
      <c r="I20" s="18">
        <v>4714146</v>
      </c>
      <c r="J20" s="18">
        <v>4578930</v>
      </c>
      <c r="K20" s="18">
        <f>J20-I20</f>
        <v>-135216</v>
      </c>
      <c r="L20" s="64">
        <f>J20/I20*100</f>
        <v>97.13169681210552</v>
      </c>
    </row>
    <row r="21" spans="1:12" s="10" customFormat="1" ht="14.25" customHeight="1" hidden="1">
      <c r="A21" s="40">
        <v>50000000</v>
      </c>
      <c r="B21" s="41" t="s">
        <v>19</v>
      </c>
      <c r="C21" s="78"/>
      <c r="D21" s="79"/>
      <c r="E21" s="79"/>
      <c r="F21" s="79"/>
      <c r="G21" s="65"/>
      <c r="H21" s="80"/>
      <c r="I21" s="79"/>
      <c r="J21" s="79"/>
      <c r="K21" s="79"/>
      <c r="L21" s="65"/>
    </row>
    <row r="22" spans="1:12" s="10" customFormat="1" ht="14.25" customHeight="1" hidden="1">
      <c r="A22" s="40">
        <v>50110000</v>
      </c>
      <c r="B22" s="41" t="s">
        <v>25</v>
      </c>
      <c r="C22" s="78"/>
      <c r="D22" s="79"/>
      <c r="E22" s="79"/>
      <c r="F22" s="79"/>
      <c r="G22" s="65"/>
      <c r="H22" s="80"/>
      <c r="I22" s="79"/>
      <c r="J22" s="79"/>
      <c r="K22" s="79"/>
      <c r="L22" s="65"/>
    </row>
    <row r="23" spans="1:12" ht="14.25" customHeight="1">
      <c r="A23" s="42"/>
      <c r="B23" s="43" t="s">
        <v>45</v>
      </c>
      <c r="C23" s="72">
        <f>SUM(C10+C16+C21)</f>
        <v>79489000</v>
      </c>
      <c r="D23" s="73">
        <f>SUM(D10+D16+D21)</f>
        <v>35406696</v>
      </c>
      <c r="E23" s="73">
        <f>SUM(E10+E16+E21)</f>
        <v>37106414</v>
      </c>
      <c r="F23" s="73">
        <f t="shared" si="0"/>
        <v>1699718</v>
      </c>
      <c r="G23" s="66">
        <f aca="true" t="shared" si="2" ref="G23:G52">E23/D23*100</f>
        <v>104.80055523960779</v>
      </c>
      <c r="H23" s="72">
        <f>SUM(H10+H16+H21)</f>
        <v>5454146</v>
      </c>
      <c r="I23" s="73">
        <f>SUM(I10+I16+I21)</f>
        <v>4844146</v>
      </c>
      <c r="J23" s="73">
        <f>SUM(J10+J16+J21)</f>
        <v>4740064</v>
      </c>
      <c r="K23" s="73">
        <f>J23-I23</f>
        <v>-104082</v>
      </c>
      <c r="L23" s="66">
        <f>J23/I23*100</f>
        <v>97.85138598217313</v>
      </c>
    </row>
    <row r="24" spans="1:12" ht="14.25" customHeight="1">
      <c r="A24" s="36">
        <v>40000000</v>
      </c>
      <c r="B24" s="39" t="s">
        <v>8</v>
      </c>
      <c r="C24" s="29">
        <f>C25</f>
        <v>27886553</v>
      </c>
      <c r="D24" s="18">
        <f>D25</f>
        <v>16019754</v>
      </c>
      <c r="E24" s="18">
        <f>E25</f>
        <v>15844754</v>
      </c>
      <c r="F24" s="18">
        <f t="shared" si="0"/>
        <v>-175000</v>
      </c>
      <c r="G24" s="64">
        <f t="shared" si="2"/>
        <v>98.90759870594768</v>
      </c>
      <c r="H24" s="29">
        <f>H25</f>
        <v>4285000</v>
      </c>
      <c r="I24" s="18">
        <f>I25</f>
        <v>4285000</v>
      </c>
      <c r="J24" s="18">
        <f>J25</f>
        <v>600000</v>
      </c>
      <c r="K24" s="18">
        <f>J24-I24</f>
        <v>-3685000</v>
      </c>
      <c r="L24" s="64">
        <f>J24/H24*100</f>
        <v>14.002333722287046</v>
      </c>
    </row>
    <row r="25" spans="1:12" ht="14.25" customHeight="1">
      <c r="A25" s="36">
        <v>41000000</v>
      </c>
      <c r="B25" s="39" t="s">
        <v>17</v>
      </c>
      <c r="C25" s="29">
        <f>C26+C27+C28</f>
        <v>27886553</v>
      </c>
      <c r="D25" s="18">
        <f>D26+D27+D28</f>
        <v>16019754</v>
      </c>
      <c r="E25" s="18">
        <f>E26+E27+E28</f>
        <v>15844754</v>
      </c>
      <c r="F25" s="18">
        <f t="shared" si="0"/>
        <v>-175000</v>
      </c>
      <c r="G25" s="64">
        <f t="shared" si="2"/>
        <v>98.90759870594768</v>
      </c>
      <c r="H25" s="29">
        <f>H26+H27+H28</f>
        <v>4285000</v>
      </c>
      <c r="I25" s="18">
        <f>I26+I27+I28</f>
        <v>4285000</v>
      </c>
      <c r="J25" s="18">
        <f>J26+J27+J28</f>
        <v>600000</v>
      </c>
      <c r="K25" s="18">
        <f>J25-I25</f>
        <v>-3685000</v>
      </c>
      <c r="L25" s="64">
        <f>J25/H25*100</f>
        <v>14.002333722287046</v>
      </c>
    </row>
    <row r="26" spans="1:12" ht="14.25" customHeight="1">
      <c r="A26" s="36">
        <v>41030000</v>
      </c>
      <c r="B26" s="37" t="s">
        <v>39</v>
      </c>
      <c r="C26" s="82">
        <v>22551300</v>
      </c>
      <c r="D26" s="18">
        <v>13333700</v>
      </c>
      <c r="E26" s="18">
        <v>13333700</v>
      </c>
      <c r="F26" s="18">
        <f t="shared" si="0"/>
        <v>0</v>
      </c>
      <c r="G26" s="64">
        <f t="shared" si="2"/>
        <v>100</v>
      </c>
      <c r="H26" s="29"/>
      <c r="I26" s="18"/>
      <c r="J26" s="18"/>
      <c r="K26" s="18"/>
      <c r="L26" s="64"/>
    </row>
    <row r="27" spans="1:12" ht="14.25" customHeight="1">
      <c r="A27" s="36">
        <v>41040000</v>
      </c>
      <c r="B27" s="37" t="s">
        <v>40</v>
      </c>
      <c r="C27" s="82">
        <v>1995800</v>
      </c>
      <c r="D27" s="18">
        <v>997392</v>
      </c>
      <c r="E27" s="18">
        <v>997392</v>
      </c>
      <c r="F27" s="18">
        <f t="shared" si="0"/>
        <v>0</v>
      </c>
      <c r="G27" s="64">
        <f t="shared" si="2"/>
        <v>100</v>
      </c>
      <c r="H27" s="29"/>
      <c r="I27" s="18"/>
      <c r="J27" s="18"/>
      <c r="K27" s="18"/>
      <c r="L27" s="64"/>
    </row>
    <row r="28" spans="1:12" ht="14.25" customHeight="1">
      <c r="A28" s="36">
        <v>41050000</v>
      </c>
      <c r="B28" s="37" t="s">
        <v>41</v>
      </c>
      <c r="C28" s="82">
        <v>3339453</v>
      </c>
      <c r="D28" s="18">
        <v>1688662</v>
      </c>
      <c r="E28" s="18">
        <v>1513662</v>
      </c>
      <c r="F28" s="18">
        <f t="shared" si="0"/>
        <v>-175000</v>
      </c>
      <c r="G28" s="64">
        <f t="shared" si="2"/>
        <v>89.63676567602043</v>
      </c>
      <c r="H28" s="29">
        <v>4285000</v>
      </c>
      <c r="I28" s="18">
        <v>4285000</v>
      </c>
      <c r="J28" s="18">
        <v>600000</v>
      </c>
      <c r="K28" s="18">
        <f>J28-I28</f>
        <v>-3685000</v>
      </c>
      <c r="L28" s="64">
        <f>J28/H28*100</f>
        <v>14.002333722287046</v>
      </c>
    </row>
    <row r="29" spans="1:12" ht="14.25" customHeight="1">
      <c r="A29" s="44"/>
      <c r="B29" s="45" t="s">
        <v>18</v>
      </c>
      <c r="C29" s="72">
        <f>SUM(C23+C24)</f>
        <v>107375553</v>
      </c>
      <c r="D29" s="73">
        <f>SUM(D23+D24)</f>
        <v>51426450</v>
      </c>
      <c r="E29" s="73">
        <f>SUM(E23+E24)</f>
        <v>52951168</v>
      </c>
      <c r="F29" s="73">
        <f t="shared" si="0"/>
        <v>1524718</v>
      </c>
      <c r="G29" s="66">
        <f t="shared" si="2"/>
        <v>102.9648517445789</v>
      </c>
      <c r="H29" s="72">
        <f>SUM(H23+H24)</f>
        <v>9739146</v>
      </c>
      <c r="I29" s="73">
        <f>SUM(I23+I24)</f>
        <v>9129146</v>
      </c>
      <c r="J29" s="73">
        <f>SUM(J23+J24)</f>
        <v>5340064</v>
      </c>
      <c r="K29" s="73">
        <f>J29-I29</f>
        <v>-3789082</v>
      </c>
      <c r="L29" s="66">
        <f>J29/I29*100</f>
        <v>58.494671900307</v>
      </c>
    </row>
    <row r="30" spans="1:12" s="1" customFormat="1" ht="15">
      <c r="A30" s="46"/>
      <c r="B30" s="47" t="s">
        <v>22</v>
      </c>
      <c r="C30" s="74"/>
      <c r="D30" s="75"/>
      <c r="E30" s="75"/>
      <c r="F30" s="75"/>
      <c r="G30" s="67"/>
      <c r="H30" s="76"/>
      <c r="I30" s="75"/>
      <c r="J30" s="75"/>
      <c r="K30" s="75"/>
      <c r="L30" s="67"/>
    </row>
    <row r="31" spans="1:12" s="1" customFormat="1" ht="15">
      <c r="A31" s="48" t="s">
        <v>30</v>
      </c>
      <c r="B31" s="49" t="s">
        <v>4</v>
      </c>
      <c r="C31" s="29">
        <v>15416130</v>
      </c>
      <c r="D31" s="18">
        <v>7750440</v>
      </c>
      <c r="E31" s="18">
        <v>7727257</v>
      </c>
      <c r="F31" s="18">
        <f aca="true" t="shared" si="3" ref="F31:F52">E31-D31</f>
        <v>-23183</v>
      </c>
      <c r="G31" s="64">
        <f t="shared" si="2"/>
        <v>99.70088149834075</v>
      </c>
      <c r="H31" s="83">
        <f>42807.35+255897.22+341000</f>
        <v>639704.5700000001</v>
      </c>
      <c r="I31" s="18">
        <f>42807.35+255897.22+61000</f>
        <v>359704.57</v>
      </c>
      <c r="J31" s="18">
        <f>39513.19+255897.22+60626</f>
        <v>356036.41000000003</v>
      </c>
      <c r="K31" s="18">
        <f>J31-I31</f>
        <v>-3668.1599999999744</v>
      </c>
      <c r="L31" s="64">
        <f>J31/I31*100</f>
        <v>98.98022980358576</v>
      </c>
    </row>
    <row r="32" spans="1:12" s="1" customFormat="1" ht="15">
      <c r="A32" s="50" t="s">
        <v>31</v>
      </c>
      <c r="B32" s="51" t="s">
        <v>46</v>
      </c>
      <c r="C32" s="32">
        <f>C33+C34+C35+C36+C37</f>
        <v>52033692</v>
      </c>
      <c r="D32" s="20">
        <f>D33+D34+D35+D36+D37</f>
        <v>28218434</v>
      </c>
      <c r="E32" s="20">
        <f>E33+E34+E35+E36+E37</f>
        <v>27734552</v>
      </c>
      <c r="F32" s="20">
        <f t="shared" si="3"/>
        <v>-483882</v>
      </c>
      <c r="G32" s="68">
        <f t="shared" si="2"/>
        <v>98.28522730921213</v>
      </c>
      <c r="H32" s="32">
        <f>H33+H34+H35+H36+H37</f>
        <v>9846096</v>
      </c>
      <c r="I32" s="20">
        <f>I33+I34+I35+I36+I37</f>
        <v>6075468</v>
      </c>
      <c r="J32" s="20">
        <f>J33+J34+J35+J36+J37</f>
        <v>5690977.83</v>
      </c>
      <c r="K32" s="20">
        <f aca="true" t="shared" si="4" ref="K32:K50">J32-I32</f>
        <v>-384490.1699999999</v>
      </c>
      <c r="L32" s="68">
        <f>J32/I32*100</f>
        <v>93.67143123788982</v>
      </c>
    </row>
    <row r="33" spans="1:12" s="1" customFormat="1" ht="15">
      <c r="A33" s="52" t="s">
        <v>47</v>
      </c>
      <c r="B33" s="53" t="s">
        <v>48</v>
      </c>
      <c r="C33" s="33">
        <v>10592443</v>
      </c>
      <c r="D33" s="21">
        <v>5267439</v>
      </c>
      <c r="E33" s="21">
        <v>5233539</v>
      </c>
      <c r="F33" s="21">
        <f t="shared" si="3"/>
        <v>-33900</v>
      </c>
      <c r="G33" s="69">
        <f>E33/D33*100</f>
        <v>99.35642349156772</v>
      </c>
      <c r="H33" s="33">
        <f>400000+322433.12+1562200</f>
        <v>2284633.12</v>
      </c>
      <c r="I33" s="21">
        <f>200000+322433.12+1510282</f>
        <v>2032715.12</v>
      </c>
      <c r="J33" s="21">
        <f>134572.44+322433.12+1506619.11</f>
        <v>1963624.6700000002</v>
      </c>
      <c r="K33" s="21">
        <f>J33-I33</f>
        <v>-69090.44999999995</v>
      </c>
      <c r="L33" s="69">
        <f>J33/I33*100</f>
        <v>96.60107560965061</v>
      </c>
    </row>
    <row r="34" spans="1:12" s="1" customFormat="1" ht="15">
      <c r="A34" s="52" t="s">
        <v>49</v>
      </c>
      <c r="B34" s="53" t="s">
        <v>50</v>
      </c>
      <c r="C34" s="33">
        <v>36876129</v>
      </c>
      <c r="D34" s="21">
        <v>20834175</v>
      </c>
      <c r="E34" s="21">
        <v>20396763</v>
      </c>
      <c r="F34" s="21">
        <f t="shared" si="3"/>
        <v>-437412</v>
      </c>
      <c r="G34" s="69">
        <f>E34/D34*100</f>
        <v>97.90050721950834</v>
      </c>
      <c r="H34" s="33">
        <f>4441144+1636288.88+1424130</f>
        <v>7501562.88</v>
      </c>
      <c r="I34" s="84">
        <f>1172434+1636288.88+1174130</f>
        <v>3982852.88</v>
      </c>
      <c r="J34" s="21">
        <f>982330+1636288.88+1060078.3</f>
        <v>3678697.1799999997</v>
      </c>
      <c r="K34" s="21">
        <f>J34-I34</f>
        <v>-304155.7000000002</v>
      </c>
      <c r="L34" s="69">
        <f>J34/I34*100</f>
        <v>92.36337095132673</v>
      </c>
    </row>
    <row r="35" spans="1:12" s="1" customFormat="1" ht="15">
      <c r="A35" s="52" t="s">
        <v>51</v>
      </c>
      <c r="B35" s="53" t="s">
        <v>52</v>
      </c>
      <c r="C35" s="33">
        <v>1493230</v>
      </c>
      <c r="D35" s="21">
        <v>553485</v>
      </c>
      <c r="E35" s="21">
        <v>547894</v>
      </c>
      <c r="F35" s="21">
        <f t="shared" si="3"/>
        <v>-5591</v>
      </c>
      <c r="G35" s="69">
        <f>E35/D35*100</f>
        <v>98.98985519029424</v>
      </c>
      <c r="H35" s="33"/>
      <c r="I35" s="21"/>
      <c r="J35" s="21"/>
      <c r="K35" s="21">
        <f>J35-I35</f>
        <v>0</v>
      </c>
      <c r="L35" s="69"/>
    </row>
    <row r="36" spans="1:12" s="1" customFormat="1" ht="15">
      <c r="A36" s="52" t="s">
        <v>53</v>
      </c>
      <c r="B36" s="53" t="s">
        <v>54</v>
      </c>
      <c r="C36" s="33">
        <v>2988270</v>
      </c>
      <c r="D36" s="21">
        <v>1559715</v>
      </c>
      <c r="E36" s="21">
        <v>1554546</v>
      </c>
      <c r="F36" s="21">
        <f t="shared" si="3"/>
        <v>-5169</v>
      </c>
      <c r="G36" s="69">
        <f>E36/D36*100</f>
        <v>99.66859330069917</v>
      </c>
      <c r="H36" s="33">
        <v>59900</v>
      </c>
      <c r="I36" s="21">
        <v>59900</v>
      </c>
      <c r="J36" s="21">
        <v>48655.98</v>
      </c>
      <c r="K36" s="21">
        <f>J36-I36</f>
        <v>-11244.019999999997</v>
      </c>
      <c r="L36" s="64">
        <f>J36/I36*100</f>
        <v>81.22868113522537</v>
      </c>
    </row>
    <row r="37" spans="1:12" s="1" customFormat="1" ht="15">
      <c r="A37" s="52" t="s">
        <v>55</v>
      </c>
      <c r="B37" s="53" t="s">
        <v>56</v>
      </c>
      <c r="C37" s="33">
        <v>83620</v>
      </c>
      <c r="D37" s="21">
        <v>3620</v>
      </c>
      <c r="E37" s="21">
        <v>1810</v>
      </c>
      <c r="F37" s="21">
        <f t="shared" si="3"/>
        <v>-1810</v>
      </c>
      <c r="G37" s="69">
        <f>E37/D37*100</f>
        <v>50</v>
      </c>
      <c r="H37" s="33"/>
      <c r="I37" s="21"/>
      <c r="J37" s="21"/>
      <c r="K37" s="21">
        <f>J37-I37</f>
        <v>0</v>
      </c>
      <c r="L37" s="64"/>
    </row>
    <row r="38" spans="1:12" s="1" customFormat="1" ht="15" hidden="1">
      <c r="A38" s="48" t="s">
        <v>32</v>
      </c>
      <c r="B38" s="49" t="s">
        <v>24</v>
      </c>
      <c r="C38" s="29"/>
      <c r="D38" s="18"/>
      <c r="E38" s="18"/>
      <c r="F38" s="18">
        <f t="shared" si="3"/>
        <v>0</v>
      </c>
      <c r="G38" s="64"/>
      <c r="H38" s="29"/>
      <c r="I38" s="18"/>
      <c r="J38" s="18"/>
      <c r="K38" s="18">
        <f t="shared" si="4"/>
        <v>0</v>
      </c>
      <c r="L38" s="64" t="e">
        <f aca="true" t="shared" si="5" ref="L38:L43">J38/I38*100</f>
        <v>#DIV/0!</v>
      </c>
    </row>
    <row r="39" spans="1:12" s="1" customFormat="1" ht="17.25" customHeight="1">
      <c r="A39" s="48" t="s">
        <v>33</v>
      </c>
      <c r="B39" s="37" t="s">
        <v>5</v>
      </c>
      <c r="C39" s="29">
        <v>1672268</v>
      </c>
      <c r="D39" s="18">
        <v>463629</v>
      </c>
      <c r="E39" s="18">
        <v>389887</v>
      </c>
      <c r="F39" s="18">
        <f t="shared" si="3"/>
        <v>-73742</v>
      </c>
      <c r="G39" s="64">
        <f t="shared" si="2"/>
        <v>84.09461013008246</v>
      </c>
      <c r="H39" s="29">
        <v>28319.06</v>
      </c>
      <c r="I39" s="18">
        <v>28319.06</v>
      </c>
      <c r="J39" s="18">
        <v>28319.06</v>
      </c>
      <c r="K39" s="18">
        <f t="shared" si="4"/>
        <v>0</v>
      </c>
      <c r="L39" s="64">
        <f t="shared" si="5"/>
        <v>100</v>
      </c>
    </row>
    <row r="40" spans="1:12" s="1" customFormat="1" ht="15">
      <c r="A40" s="36">
        <v>4000</v>
      </c>
      <c r="B40" s="49" t="s">
        <v>6</v>
      </c>
      <c r="C40" s="29">
        <v>4675508</v>
      </c>
      <c r="D40" s="18">
        <v>2063978</v>
      </c>
      <c r="E40" s="18">
        <v>1951052</v>
      </c>
      <c r="F40" s="18">
        <f t="shared" si="3"/>
        <v>-112926</v>
      </c>
      <c r="G40" s="64">
        <f t="shared" si="2"/>
        <v>94.52872075186848</v>
      </c>
      <c r="H40" s="83">
        <f>67854+2463660+83625.65+379255.3+4233.18+1400</f>
        <v>3000028.13</v>
      </c>
      <c r="I40" s="18">
        <f>2343310+83625.65+379255.3+4233.18+1400</f>
        <v>2811824.13</v>
      </c>
      <c r="J40" s="18">
        <f>413309.25+83625.65+379255.3+1722.26+1350.56</f>
        <v>879263.02</v>
      </c>
      <c r="K40" s="18">
        <f t="shared" si="4"/>
        <v>-1932561.1099999999</v>
      </c>
      <c r="L40" s="64">
        <f t="shared" si="5"/>
        <v>31.27019967639299</v>
      </c>
    </row>
    <row r="41" spans="1:12" s="1" customFormat="1" ht="15">
      <c r="A41" s="36">
        <v>5000</v>
      </c>
      <c r="B41" s="49" t="s">
        <v>7</v>
      </c>
      <c r="C41" s="29">
        <v>1696742</v>
      </c>
      <c r="D41" s="18">
        <v>804490</v>
      </c>
      <c r="E41" s="18">
        <v>790006</v>
      </c>
      <c r="F41" s="18">
        <f t="shared" si="3"/>
        <v>-14484</v>
      </c>
      <c r="G41" s="64">
        <f t="shared" si="2"/>
        <v>98.19960471851732</v>
      </c>
      <c r="H41" s="29">
        <f>12565.73+785000</f>
        <v>797565.73</v>
      </c>
      <c r="I41" s="18">
        <f>12565.73+69200</f>
        <v>81765.73</v>
      </c>
      <c r="J41" s="18">
        <v>9132.38</v>
      </c>
      <c r="K41" s="18">
        <f t="shared" si="4"/>
        <v>-72633.34999999999</v>
      </c>
      <c r="L41" s="64">
        <f t="shared" si="5"/>
        <v>11.168957948519507</v>
      </c>
    </row>
    <row r="42" spans="1:12" s="1" customFormat="1" ht="15">
      <c r="A42" s="54">
        <v>6000</v>
      </c>
      <c r="B42" s="51" t="s">
        <v>57</v>
      </c>
      <c r="C42" s="32">
        <f>C43+C44+C45+C46+C47</f>
        <v>9297581</v>
      </c>
      <c r="D42" s="20">
        <f>D43+D44+D45+D46+D47</f>
        <v>4954696</v>
      </c>
      <c r="E42" s="20">
        <f>E43+E44+E45+E46+E47</f>
        <v>4668237</v>
      </c>
      <c r="F42" s="20">
        <f t="shared" si="3"/>
        <v>-286459</v>
      </c>
      <c r="G42" s="68">
        <f t="shared" si="2"/>
        <v>94.21843439032385</v>
      </c>
      <c r="H42" s="32">
        <f>H43+H44+H45+H46+H47</f>
        <v>6096579.38</v>
      </c>
      <c r="I42" s="20">
        <f>I43+I44+I45+I46+I47</f>
        <v>1903614.38</v>
      </c>
      <c r="J42" s="20">
        <f>J43+J44+J45+J46+J47</f>
        <v>1387067.8499999999</v>
      </c>
      <c r="K42" s="20">
        <f t="shared" si="4"/>
        <v>-516546.53</v>
      </c>
      <c r="L42" s="68">
        <f t="shared" si="5"/>
        <v>72.86495965637747</v>
      </c>
    </row>
    <row r="43" spans="1:12" s="1" customFormat="1" ht="15">
      <c r="A43" s="55">
        <v>6011</v>
      </c>
      <c r="B43" s="53" t="s">
        <v>58</v>
      </c>
      <c r="C43" s="33">
        <v>102000</v>
      </c>
      <c r="D43" s="21">
        <v>102000</v>
      </c>
      <c r="E43" s="21">
        <v>101890</v>
      </c>
      <c r="F43" s="21">
        <f t="shared" si="3"/>
        <v>-110</v>
      </c>
      <c r="G43" s="69">
        <f>E43/D43*100</f>
        <v>99.8921568627451</v>
      </c>
      <c r="H43" s="33">
        <v>134000</v>
      </c>
      <c r="I43" s="21">
        <v>70800</v>
      </c>
      <c r="J43" s="21">
        <v>70800</v>
      </c>
      <c r="K43" s="21">
        <f>J43-I43</f>
        <v>0</v>
      </c>
      <c r="L43" s="69">
        <f t="shared" si="5"/>
        <v>100</v>
      </c>
    </row>
    <row r="44" spans="1:12" s="1" customFormat="1" ht="15">
      <c r="A44" s="55">
        <v>6013</v>
      </c>
      <c r="B44" s="53" t="s">
        <v>59</v>
      </c>
      <c r="C44" s="33">
        <v>1875631</v>
      </c>
      <c r="D44" s="21">
        <v>1525631</v>
      </c>
      <c r="E44" s="21">
        <v>1256455</v>
      </c>
      <c r="F44" s="21">
        <f t="shared" si="3"/>
        <v>-269176</v>
      </c>
      <c r="G44" s="69">
        <f>E44/D44*100</f>
        <v>82.35641514887938</v>
      </c>
      <c r="H44" s="33">
        <v>387079</v>
      </c>
      <c r="I44" s="21">
        <v>387079</v>
      </c>
      <c r="J44" s="21">
        <v>0</v>
      </c>
      <c r="K44" s="21">
        <f>J44-I44</f>
        <v>-387079</v>
      </c>
      <c r="L44" s="69">
        <v>0</v>
      </c>
    </row>
    <row r="45" spans="1:12" s="1" customFormat="1" ht="15">
      <c r="A45" s="55">
        <v>6030</v>
      </c>
      <c r="B45" s="53" t="s">
        <v>60</v>
      </c>
      <c r="C45" s="33">
        <v>6359950</v>
      </c>
      <c r="D45" s="21">
        <v>2847065</v>
      </c>
      <c r="E45" s="21">
        <v>2832077</v>
      </c>
      <c r="F45" s="21">
        <f t="shared" si="3"/>
        <v>-14988</v>
      </c>
      <c r="G45" s="69">
        <f>E45/D45*100</f>
        <v>99.47356312553454</v>
      </c>
      <c r="H45" s="33">
        <f>5076210+496412.42+2877.96</f>
        <v>5575500.38</v>
      </c>
      <c r="I45" s="21">
        <f>2877.96+496412.42+946445</f>
        <v>1445735.38</v>
      </c>
      <c r="J45" s="21">
        <f>819344.47+496412.42+510.96</f>
        <v>1316267.8499999999</v>
      </c>
      <c r="K45" s="21">
        <f>J45-I45</f>
        <v>-129467.53000000003</v>
      </c>
      <c r="L45" s="69">
        <f>J45/I45*100</f>
        <v>91.0448667307291</v>
      </c>
    </row>
    <row r="46" spans="1:12" s="1" customFormat="1" ht="15">
      <c r="A46" s="55">
        <v>6071</v>
      </c>
      <c r="B46" s="53" t="s">
        <v>61</v>
      </c>
      <c r="C46" s="33">
        <v>960000</v>
      </c>
      <c r="D46" s="21">
        <v>480000</v>
      </c>
      <c r="E46" s="21">
        <v>477815</v>
      </c>
      <c r="F46" s="21">
        <f t="shared" si="3"/>
        <v>-2185</v>
      </c>
      <c r="G46" s="69">
        <f>E46/D46*100</f>
        <v>99.54479166666667</v>
      </c>
      <c r="H46" s="33"/>
      <c r="I46" s="21"/>
      <c r="J46" s="21"/>
      <c r="K46" s="21">
        <f>J46-I46</f>
        <v>0</v>
      </c>
      <c r="L46" s="69"/>
    </row>
    <row r="47" spans="1:12" s="1" customFormat="1" ht="15" hidden="1">
      <c r="A47" s="55">
        <v>6084</v>
      </c>
      <c r="B47" s="53" t="s">
        <v>62</v>
      </c>
      <c r="C47" s="33">
        <v>0</v>
      </c>
      <c r="D47" s="21">
        <v>0</v>
      </c>
      <c r="E47" s="21">
        <v>0</v>
      </c>
      <c r="F47" s="21">
        <f t="shared" si="3"/>
        <v>0</v>
      </c>
      <c r="G47" s="69" t="e">
        <f>E47/D47*100</f>
        <v>#DIV/0!</v>
      </c>
      <c r="H47" s="33"/>
      <c r="I47" s="21"/>
      <c r="J47" s="21"/>
      <c r="K47" s="21">
        <f>J47-I47</f>
        <v>0</v>
      </c>
      <c r="L47" s="69"/>
    </row>
    <row r="48" spans="1:12" s="1" customFormat="1" ht="15">
      <c r="A48" s="36">
        <v>7000</v>
      </c>
      <c r="B48" s="49" t="s">
        <v>34</v>
      </c>
      <c r="C48" s="29">
        <v>2326428</v>
      </c>
      <c r="D48" s="18">
        <v>454416</v>
      </c>
      <c r="E48" s="18">
        <v>126389</v>
      </c>
      <c r="F48" s="18">
        <f t="shared" si="3"/>
        <v>-328027</v>
      </c>
      <c r="G48" s="64">
        <f t="shared" si="2"/>
        <v>27.813501285166016</v>
      </c>
      <c r="H48" s="29">
        <f>7000+362661</f>
        <v>369661</v>
      </c>
      <c r="I48" s="18">
        <f>7000+172907</f>
        <v>179907</v>
      </c>
      <c r="J48" s="18">
        <v>172907</v>
      </c>
      <c r="K48" s="18">
        <f t="shared" si="4"/>
        <v>-7000</v>
      </c>
      <c r="L48" s="64">
        <f>J48/I48*100</f>
        <v>96.10910081319794</v>
      </c>
    </row>
    <row r="49" spans="1:12" s="1" customFormat="1" ht="15">
      <c r="A49" s="36">
        <v>8000</v>
      </c>
      <c r="B49" s="37" t="s">
        <v>35</v>
      </c>
      <c r="C49" s="29">
        <v>1284370</v>
      </c>
      <c r="D49" s="18">
        <v>866870</v>
      </c>
      <c r="E49" s="18">
        <v>720144</v>
      </c>
      <c r="F49" s="18">
        <f t="shared" si="3"/>
        <v>-146726</v>
      </c>
      <c r="G49" s="64">
        <f t="shared" si="2"/>
        <v>83.07404801181262</v>
      </c>
      <c r="H49" s="29">
        <f>1870000+135180+58380+34000.59</f>
        <v>2097560.59</v>
      </c>
      <c r="I49" s="18">
        <f>135180+1733600+58380+34000.59</f>
        <v>1961160.59</v>
      </c>
      <c r="J49" s="18">
        <f>33996.11+58380+106881.63+35180</f>
        <v>234437.74</v>
      </c>
      <c r="K49" s="18">
        <f t="shared" si="4"/>
        <v>-1726722.85</v>
      </c>
      <c r="L49" s="64">
        <f>J49/I49*100</f>
        <v>11.954030750740305</v>
      </c>
    </row>
    <row r="50" spans="1:12" s="1" customFormat="1" ht="15">
      <c r="A50" s="36">
        <v>9000</v>
      </c>
      <c r="B50" s="37" t="s">
        <v>36</v>
      </c>
      <c r="C50" s="29">
        <v>6938236</v>
      </c>
      <c r="D50" s="18">
        <v>4398650</v>
      </c>
      <c r="E50" s="18">
        <v>3333200</v>
      </c>
      <c r="F50" s="18">
        <f t="shared" si="3"/>
        <v>-1065450</v>
      </c>
      <c r="G50" s="64">
        <f t="shared" si="2"/>
        <v>75.77779545997068</v>
      </c>
      <c r="H50" s="29">
        <f>800000+755500</f>
        <v>1555500</v>
      </c>
      <c r="I50" s="18">
        <f>800000+755500</f>
        <v>1555500</v>
      </c>
      <c r="J50" s="18">
        <f>800000+385500</f>
        <v>1185500</v>
      </c>
      <c r="K50" s="18">
        <f t="shared" si="4"/>
        <v>-370000</v>
      </c>
      <c r="L50" s="64">
        <f>J50/I50*100</f>
        <v>76.21343619414979</v>
      </c>
    </row>
    <row r="51" spans="1:12" s="1" customFormat="1" ht="46.5" customHeight="1" hidden="1">
      <c r="A51" s="36">
        <v>250909</v>
      </c>
      <c r="B51" s="37" t="s">
        <v>20</v>
      </c>
      <c r="C51" s="29"/>
      <c r="D51" s="18"/>
      <c r="E51" s="18"/>
      <c r="F51" s="18">
        <f t="shared" si="3"/>
        <v>0</v>
      </c>
      <c r="G51" s="64" t="e">
        <f t="shared" si="2"/>
        <v>#DIV/0!</v>
      </c>
      <c r="H51" s="34"/>
      <c r="I51" s="19"/>
      <c r="J51" s="19"/>
      <c r="K51" s="19">
        <f>J51-H51</f>
        <v>0</v>
      </c>
      <c r="L51" s="70"/>
    </row>
    <row r="52" spans="1:12" s="1" customFormat="1" ht="15.75" thickBot="1">
      <c r="A52" s="56"/>
      <c r="B52" s="57" t="s">
        <v>9</v>
      </c>
      <c r="C52" s="30">
        <f>C31+C32+C39+C40+C41+C42+C48+C49+C50</f>
        <v>95340955</v>
      </c>
      <c r="D52" s="31">
        <f>D31+D32+D39+D40+D41+D42+D48+D49+D50</f>
        <v>49975603</v>
      </c>
      <c r="E52" s="31">
        <f>E31+E32+E39+E40+E41+E42+E48+E49+E50</f>
        <v>47440724</v>
      </c>
      <c r="F52" s="31">
        <f t="shared" si="3"/>
        <v>-2534879</v>
      </c>
      <c r="G52" s="71">
        <f t="shared" si="2"/>
        <v>94.92776705465666</v>
      </c>
      <c r="H52" s="30">
        <f>H31+H32+H39+H40+H41+H42+H48+H49+H50</f>
        <v>24431014.46</v>
      </c>
      <c r="I52" s="31">
        <f>I31+I32+I39+I40+I41+I42+I48+I49+I50</f>
        <v>14957263.46</v>
      </c>
      <c r="J52" s="31">
        <f>J31+J32+J39+J40+J41+J42+J48+J49+J50</f>
        <v>9943641.290000001</v>
      </c>
      <c r="K52" s="31">
        <f>J52-I52</f>
        <v>-5013622.17</v>
      </c>
      <c r="L52" s="71">
        <f>J52/I52*100</f>
        <v>66.48035127944453</v>
      </c>
    </row>
    <row r="53" spans="1:12" ht="15.75" customHeight="1" hidden="1">
      <c r="A53" s="35"/>
      <c r="B53" s="22"/>
      <c r="C53" s="22"/>
      <c r="D53" s="23"/>
      <c r="E53" s="23"/>
      <c r="F53" s="24"/>
      <c r="G53" s="24"/>
      <c r="H53" s="23"/>
      <c r="I53" s="23"/>
      <c r="J53" s="23"/>
      <c r="K53" s="24"/>
      <c r="L53" s="24"/>
    </row>
    <row r="54" spans="1:12" ht="15.75" customHeight="1" hidden="1">
      <c r="A54" s="3"/>
      <c r="B54" s="6"/>
      <c r="C54" s="6"/>
      <c r="D54" s="7"/>
      <c r="E54" s="7"/>
      <c r="F54" s="5"/>
      <c r="G54" s="5"/>
      <c r="H54" s="7"/>
      <c r="I54" s="7"/>
      <c r="J54" s="7"/>
      <c r="K54" s="5"/>
      <c r="L54" s="5"/>
    </row>
    <row r="55" spans="1:12" ht="15" hidden="1">
      <c r="A55" s="3"/>
      <c r="B55" s="4"/>
      <c r="C55" s="4"/>
      <c r="D55" s="7"/>
      <c r="E55" s="7"/>
      <c r="F55" s="5"/>
      <c r="G55" s="5"/>
      <c r="H55" s="7"/>
      <c r="I55" s="7"/>
      <c r="J55" s="7"/>
      <c r="K55" s="5"/>
      <c r="L55" s="5"/>
    </row>
    <row r="59" spans="2:11" ht="18.75">
      <c r="B59" s="16" t="s">
        <v>66</v>
      </c>
      <c r="H59" s="85" t="s">
        <v>65</v>
      </c>
      <c r="I59" s="85"/>
      <c r="J59" s="85"/>
      <c r="K59" s="85"/>
    </row>
  </sheetData>
  <sheetProtection/>
  <mergeCells count="8">
    <mergeCell ref="H59:K59"/>
    <mergeCell ref="J1:L1"/>
    <mergeCell ref="A6:A7"/>
    <mergeCell ref="B6:B7"/>
    <mergeCell ref="C6:G6"/>
    <mergeCell ref="H6:L6"/>
    <mergeCell ref="A3:L3"/>
    <mergeCell ref="A4:L4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ПК</cp:lastModifiedBy>
  <cp:lastPrinted>2020-07-06T07:07:39Z</cp:lastPrinted>
  <dcterms:created xsi:type="dcterms:W3CDTF">2012-03-01T06:56:29Z</dcterms:created>
  <dcterms:modified xsi:type="dcterms:W3CDTF">2020-07-21T11:24:08Z</dcterms:modified>
  <cp:category/>
  <cp:version/>
  <cp:contentType/>
  <cp:contentStatus/>
</cp:coreProperties>
</file>