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Доходи" sheetId="1" r:id="rId1"/>
    <sheet name="Видатки" sheetId="2" r:id="rId2"/>
  </sheets>
  <definedNames>
    <definedName name="_xlnm.Print_Titles" localSheetId="0">'Доходи'!$5:$7</definedName>
  </definedNames>
  <calcPr fullCalcOnLoad="1"/>
</workbook>
</file>

<file path=xl/sharedStrings.xml><?xml version="1.0" encoding="utf-8"?>
<sst xmlns="http://schemas.openxmlformats.org/spreadsheetml/2006/main" count="356" uniqueCount="190">
  <si>
    <t>Код бюджетної класифікації</t>
  </si>
  <si>
    <t>Загальний фонд</t>
  </si>
  <si>
    <t>Спеціальний фонд</t>
  </si>
  <si>
    <t>Найменування</t>
  </si>
  <si>
    <t>Державне управління</t>
  </si>
  <si>
    <t>Соціальний захист та соціальне забезпечення</t>
  </si>
  <si>
    <t>Культура і мистецтво</t>
  </si>
  <si>
    <t>Фізична культура і спорт</t>
  </si>
  <si>
    <t>Офіційні трансферти</t>
  </si>
  <si>
    <t>Всього видатків і кредитування</t>
  </si>
  <si>
    <t>Податкові надходження</t>
  </si>
  <si>
    <t>Неподаткові надходження</t>
  </si>
  <si>
    <t xml:space="preserve">Доходи від  власності та підприємницької діяльності </t>
  </si>
  <si>
    <t>Адміністративні збори та платежі, доходи від некомерційної господарської діяльності </t>
  </si>
  <si>
    <t>Інші неподаткові надходження</t>
  </si>
  <si>
    <t>Власні надходження бюджетних установ</t>
  </si>
  <si>
    <t>Всього доходів</t>
  </si>
  <si>
    <t>Цільові фонди</t>
  </si>
  <si>
    <t>ДОХОДИ</t>
  </si>
  <si>
    <t>ВИДАТКИ І КРЕДИТУВАННЯ</t>
  </si>
  <si>
    <t>Абсолютне відхилення      ("+" або "-")</t>
  </si>
  <si>
    <t>Охорона здоров`я</t>
  </si>
  <si>
    <t xml:space="preserve">Рентна плата та плата за використання інших природних ресурсів </t>
  </si>
  <si>
    <t>Інші податки та збори</t>
  </si>
  <si>
    <t>0100</t>
  </si>
  <si>
    <t>1000</t>
  </si>
  <si>
    <t>2000</t>
  </si>
  <si>
    <t>3000</t>
  </si>
  <si>
    <t>Економічна діяльність</t>
  </si>
  <si>
    <t>Інша діяльність</t>
  </si>
  <si>
    <t>Міжбюджетні трансферти</t>
  </si>
  <si>
    <t>Фактично виконано</t>
  </si>
  <si>
    <t>Затверджено розписом на рік з урахуванням змін</t>
  </si>
  <si>
    <t>Субвенції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</si>
  <si>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</si>
  <si>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</si>
  <si>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Відсоток виконання</t>
  </si>
  <si>
    <t xml:space="preserve">Додаток 2
до рішення одинадцятої позачергової
сесії сьомого скликання
Решетилівської міської ради
09  листопада 2018 року №405-11-VII
</t>
  </si>
  <si>
    <t>(грн.)</t>
  </si>
  <si>
    <t>Разом доходів без урахування трансфертів</t>
  </si>
  <si>
    <t>1010</t>
  </si>
  <si>
    <t>Житлово-комунальне господарство разом</t>
  </si>
  <si>
    <t>Начальник фінансового управління</t>
  </si>
  <si>
    <t>Додаток 1</t>
  </si>
  <si>
    <t>1070</t>
  </si>
  <si>
    <t>1080</t>
  </si>
  <si>
    <t>1200</t>
  </si>
  <si>
    <t>2010</t>
  </si>
  <si>
    <t>3050</t>
  </si>
  <si>
    <t>3140</t>
  </si>
  <si>
    <t>3160</t>
  </si>
  <si>
    <t>3210</t>
  </si>
  <si>
    <t>Організація та проведення громадських робіт</t>
  </si>
  <si>
    <t>Забезпечення діяльності бібліотек</t>
  </si>
  <si>
    <t>Резервний фонд місцевого бюджету</t>
  </si>
  <si>
    <t>Податок та збір на доходи фізичних осіб</t>
  </si>
  <si>
    <t>Податок на прибуток підприємств</t>
  </si>
  <si>
    <t>Акцизний податок з вироблених в Україні підакцизних товарів</t>
  </si>
  <si>
    <t>Акцизний податок з реалізації субєктами господарювання роздрібної торгівлі підакцизних товарів</t>
  </si>
  <si>
    <t>18010100-18010400</t>
  </si>
  <si>
    <t>Податок на нерухоме майно, відмінне від земельної ділянки</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</si>
  <si>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</si>
  <si>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</si>
  <si>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</si>
  <si>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</si>
  <si>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</si>
  <si>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Єдиний податок</t>
  </si>
  <si>
    <t>Акцизний податок з ввезених на митну територію України підакцизних товарів</t>
  </si>
  <si>
    <t>41033900</t>
  </si>
  <si>
    <t>Освітня субвенція з державного бюджету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</si>
  <si>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</si>
  <si>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</si>
  <si>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41040400</t>
  </si>
  <si>
    <t>Інші дотації з місцевого бюджету</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</si>
  <si>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</si>
  <si>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</si>
  <si>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</si>
  <si>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</si>
  <si>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Кошти від продажу землі і нематеріальних активів</t>
  </si>
  <si>
    <t>Доходи від операцій з капіталом</t>
  </si>
  <si>
    <t xml:space="preserve">Освіта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</si>
  <si>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</si>
  <si>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</si>
  <si>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0160</t>
  </si>
  <si>
    <t>Керівництво і управління у відповідній сфері у містах (місті Києві), селищах, селах, територіальних громадах</t>
  </si>
  <si>
    <t>0180</t>
  </si>
  <si>
    <t>Інша діяльність у сфері державного управління</t>
  </si>
  <si>
    <t>Надання дошкільної освіти</t>
  </si>
  <si>
    <t>1021</t>
  </si>
  <si>
    <t>Надання загальної середньої освіти закладами загальної середньої освіти</t>
  </si>
  <si>
    <t>1031</t>
  </si>
  <si>
    <t>1061</t>
  </si>
  <si>
    <t>Надання позашкільної освіти закладами позашкільної освіти, заходи із позашкільної роботи з дітьми</t>
  </si>
  <si>
    <t>Надання спеціалізованої освіти мистецькими школами</t>
  </si>
  <si>
    <t>1141</t>
  </si>
  <si>
    <t>Забезпечення діяльності інших закладів у сфері освіти</t>
  </si>
  <si>
    <t>1142</t>
  </si>
  <si>
    <t>Інші програми та заходи у сфері освіти</t>
  </si>
  <si>
    <t>1160</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</si>
  <si>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</si>
  <si>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</si>
  <si>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</si>
  <si>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</si>
  <si>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</si>
  <si>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2152</t>
  </si>
  <si>
    <t>Інші програми та заходи у сфері охорони здоров’я</t>
  </si>
  <si>
    <t>3031</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</si>
  <si>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</si>
  <si>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</si>
  <si>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</si>
  <si>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3033</t>
  </si>
  <si>
    <t>Компенсаційні виплати на пільговий проїзд автомобільним транспортом окремим категоріям громадян</t>
  </si>
  <si>
    <t>3035</t>
  </si>
  <si>
    <t>Компенсаційні виплати за пільговий проїзд окремих категорій громадян на залізничному транспорті</t>
  </si>
  <si>
    <t>Пільгове медичне обслуговування осіб, які постраждали внаслідок Чорнобильської катастрофи</t>
  </si>
  <si>
    <t>3090</t>
  </si>
  <si>
    <t>Видатки на поховання учасників бойових дій та осіб з інвалідністю внаслідок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</si>
  <si>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</si>
  <si>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</si>
  <si>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</si>
  <si>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</si>
  <si>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3172</t>
  </si>
  <si>
    <t>Встановлення телефонів особам з інвалідністю I і II груп</t>
  </si>
  <si>
    <t>3192</t>
  </si>
  <si>
    <t>Надання фінансової підтримки громадським об`єднанням  ветеранів і осіб з інвалідністю, діяльність яких має соціальну спрямованість</t>
  </si>
  <si>
    <t>3230</t>
  </si>
  <si>
    <t>Видатки, пов`язані з наданням підтримки внутрішньо переміщеним та/або евакуйованим особам у зв`язку із введенням воєнного стану</t>
  </si>
  <si>
    <t>3242</t>
  </si>
  <si>
    <t>Інші заходи у сфері соціального захисту і соціального забезпечення</t>
  </si>
  <si>
    <t>4030</t>
  </si>
  <si>
    <t>4040</t>
  </si>
  <si>
    <t>Забезпечення діяльності музеїв i виставок</t>
  </si>
  <si>
    <t>4060</t>
  </si>
  <si>
    <t>Забезпечення діяльності палаців i будинків культури, клубів, центрів дозвілля та iнших клубних закладів</t>
  </si>
  <si>
    <t>4082</t>
  </si>
  <si>
    <t>Інші заходи в галузі культури і мистецтва</t>
  </si>
  <si>
    <t>5031</t>
  </si>
  <si>
    <t>Утримання та навчально-тренувальна робота комунальних дитячо-юнацьких спортивних шкіл</t>
  </si>
  <si>
    <t>5053</t>
  </si>
  <si>
    <t>Фінансова підтримка на утримання місцевих осередків (рад) всеукраїнських об’єднань фізкультурно-спортивної спрямованості</t>
  </si>
  <si>
    <t>5062</t>
  </si>
  <si>
    <t>Підтримка спорту вищих досягнень та організацій, які здійснюють фізкультурно-спортивну діяльність в регіоні</t>
  </si>
  <si>
    <t>6011</t>
  </si>
  <si>
    <t>Експлуатація та технічне обслуговування житлового фонду</t>
  </si>
  <si>
    <t>6013</t>
  </si>
  <si>
    <t>Забезпечення діяльності водопровідно-каналізаційного господарства</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</si>
  <si>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</si>
  <si>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</si>
  <si>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</si>
  <si>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</si>
  <si>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</si>
  <si>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</si>
  <si>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6090</t>
  </si>
  <si>
    <t>Інша діяльність у сфері житлово-комунального господарства</t>
  </si>
  <si>
    <t>7413</t>
  </si>
  <si>
    <t>Інші заходи у сфері автотранспорту</t>
  </si>
  <si>
    <t>7461</t>
  </si>
  <si>
    <t>Утримання та розвиток автомобільних доріг та дорожньої інфраструктури за рахунок коштів місцевого бюджету</t>
  </si>
  <si>
    <t>7530</t>
  </si>
  <si>
    <t>Інші заходи у сфері зв'язку, телекомунікації та інформатики</t>
  </si>
  <si>
    <t>7680</t>
  </si>
  <si>
    <t>Членські внески до асоціацій органів місцевого самоврядування</t>
  </si>
  <si>
    <t>8110</t>
  </si>
  <si>
    <t>Заходи із запобігання та ліквідації надзвичайних ситуацій та наслідків стихійного лиха</t>
  </si>
  <si>
    <t>8130</t>
  </si>
  <si>
    <t>Забезпечення діяльності місцевої та добровільної пожежної охорони</t>
  </si>
  <si>
    <t>8240</t>
  </si>
  <si>
    <t>Заходи та роботи з територіальної оборони</t>
  </si>
  <si>
    <t>8312</t>
  </si>
  <si>
    <t>Утилізація відходів</t>
  </si>
  <si>
    <t>8410</t>
  </si>
  <si>
    <t>Фінансова підтримка засобів масової інформації</t>
  </si>
  <si>
    <t>8710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</si>
  <si>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</si>
  <si>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</si>
  <si>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</si>
  <si>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</si>
  <si>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9770</t>
  </si>
  <si>
    <t>9800</t>
  </si>
  <si>
    <t>Субвенція з місцевого бюджету державному бюджету на виконання програм соціально-економічного розвитку регіонів</t>
  </si>
  <si>
    <t>9820</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</si>
  <si>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</si>
  <si>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7130</t>
  </si>
  <si>
    <t>Здійснення  заходів із землеустрою</t>
  </si>
  <si>
    <t>7330</t>
  </si>
  <si>
    <t>Будівництво інших об`єктів комунальної власності</t>
  </si>
  <si>
    <t>Охорона та раціональне використання природних ресурсів</t>
  </si>
  <si>
    <t>Разом</t>
  </si>
  <si>
    <t>ЗВІТ ПРО ВИКОНАННЯ БЮДЖЕТУ РЕШЕТИЛІВСЬКОЇ МІСЬКОЇ ТЕРИТОРІАЛЬНОЇ ГРОМАДИ за 2022 рік</t>
  </si>
  <si>
    <t>Віктор ОНУФРІЄНКО</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</si>
</sst>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0.0000"/>
    <numFmt numFmtId="193" formatCode="0.000"/>
    <numFmt numFmtId="194" formatCode="0.0"/>
    <numFmt numFmtId="195" formatCode="#,##0.0"/>
    <numFmt numFmtId="196" formatCode="[$€-2]\ ###,000_);[Red]\([$€-2]\ ###,000\)"/>
    <numFmt numFmtId="197" formatCode="[$-FC19]d\ mmmm\ yyyy\ &quot;г.&quot;"/>
    <numFmt numFmtId="198" formatCode="[$-F800]dddd\,\ mmmm\ dd\,\ yyyy"/>
  </numFmts>
  <fonts count="52">
    <font>
      <sz val="10"/>
      <name val="Arial Cyr"/>
      <family val="0"/>
    </font>
    <font>
      <sz val="10"/>
      <name val="Times New Roman"/>
      <family val="1"/>
    </font>
    <font>
      <sz val="11"/>
      <name val="Times New Roman"/>
      <family val="1"/>
    </font>
    <font>
      <sz val="12"/>
      <name val="Times New Roman Cyr"/>
      <family val="1"/>
    </font>
    <font>
      <b/>
      <sz val="13"/>
      <name val="Times New Roman"/>
      <family val="1"/>
    </font>
    <font>
      <b/>
      <sz val="11"/>
      <name val="Times New Roman"/>
      <family val="1"/>
    </font>
    <font>
      <sz val="11"/>
      <name val="Times New Roman Cyr"/>
      <family val="0"/>
    </font>
    <font>
      <sz val="14"/>
      <name val="Times New Roman"/>
      <family val="1"/>
    </font>
    <font>
      <i/>
      <sz val="11"/>
      <name val="Times New Roman"/>
      <family val="1"/>
    </font>
    <font>
      <b/>
      <i/>
      <sz val="11"/>
      <name val="Times New Roman"/>
      <family val="1"/>
    </font>
    <font>
      <b/>
      <i/>
      <sz val="11"/>
      <name val="Times New Roman Cyr"/>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Cyr"/>
      <family val="0"/>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Cyr"/>
      <family val="0"/>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8"/>
      </left>
      <right>
        <color indexed="8"/>
      </right>
      <top style="thin">
        <color indexed="8"/>
      </top>
      <bottom style="thin">
        <color indexed="8"/>
      </bottom>
    </border>
    <border>
      <left>
        <color indexed="63"/>
      </left>
      <right style="medium"/>
      <top style="thin"/>
      <bottom style="thin"/>
    </border>
    <border>
      <left>
        <color indexed="8"/>
      </left>
      <right>
        <color indexed="8"/>
      </right>
      <top>
        <color indexed="63"/>
      </top>
      <bottom style="thin">
        <color indexed="8"/>
      </bottom>
    </border>
    <border>
      <left style="thin"/>
      <right style="medium"/>
      <top style="thin">
        <color indexed="8"/>
      </top>
      <bottom style="thin">
        <color indexed="8"/>
      </bottom>
    </border>
    <border>
      <left style="thin"/>
      <right style="medium"/>
      <top style="thin">
        <color indexed="8"/>
      </top>
      <bottom style="thin"/>
    </border>
    <border>
      <left style="medium"/>
      <right style="thin"/>
      <top style="thin">
        <color indexed="8"/>
      </top>
      <bottom style="thin">
        <color indexed="8"/>
      </bottom>
    </border>
    <border>
      <left>
        <color indexed="8"/>
      </left>
      <right style="thin"/>
      <top style="thin"/>
      <bottom style="thin">
        <color indexed="8"/>
      </bottom>
    </border>
    <border>
      <left>
        <color indexed="8"/>
      </left>
      <right style="thin"/>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113">
    <xf numFmtId="0" fontId="0" fillId="0" borderId="0" xfId="0" applyAlignment="1">
      <alignment/>
    </xf>
    <xf numFmtId="0" fontId="2" fillId="0" borderId="0" xfId="0" applyFont="1" applyFill="1" applyAlignment="1">
      <alignment/>
    </xf>
    <xf numFmtId="0" fontId="49" fillId="0" borderId="0" xfId="0" applyFont="1" applyFill="1" applyAlignment="1">
      <alignment/>
    </xf>
    <xf numFmtId="0" fontId="49" fillId="0" borderId="0" xfId="0" applyFont="1" applyFill="1" applyAlignment="1">
      <alignment horizontal="left"/>
    </xf>
    <xf numFmtId="0" fontId="2" fillId="0" borderId="10" xfId="0" applyFont="1" applyFill="1" applyBorder="1" applyAlignment="1">
      <alignment horizontal="center" vertical="center" wrapText="1"/>
    </xf>
    <xf numFmtId="0" fontId="4" fillId="0" borderId="0" xfId="0" applyFont="1" applyFill="1" applyBorder="1" applyAlignment="1">
      <alignment horizontal="center"/>
    </xf>
    <xf numFmtId="0" fontId="2" fillId="0" borderId="0" xfId="0" applyFont="1" applyFill="1" applyBorder="1" applyAlignment="1">
      <alignment horizontal="center"/>
    </xf>
    <xf numFmtId="0" fontId="1" fillId="0" borderId="11" xfId="0" applyFont="1" applyFill="1" applyBorder="1" applyAlignment="1">
      <alignment horizontal="center" vertical="center" wrapText="1"/>
    </xf>
    <xf numFmtId="0" fontId="0" fillId="0" borderId="0" xfId="0" applyAlignment="1">
      <alignment wrapText="1"/>
    </xf>
    <xf numFmtId="0" fontId="7" fillId="0" borderId="0" xfId="0" applyFont="1" applyFill="1" applyAlignment="1">
      <alignment horizontal="left"/>
    </xf>
    <xf numFmtId="0" fontId="50" fillId="0" borderId="0" xfId="0" applyFont="1" applyAlignment="1">
      <alignment horizontal="left" wrapText="1"/>
    </xf>
    <xf numFmtId="3" fontId="2" fillId="33" borderId="10" xfId="0" applyNumberFormat="1" applyFont="1" applyFill="1" applyBorder="1" applyAlignment="1">
      <alignment wrapText="1"/>
    </xf>
    <xf numFmtId="3" fontId="5" fillId="33" borderId="10" xfId="0" applyNumberFormat="1" applyFont="1" applyFill="1" applyBorder="1" applyAlignment="1">
      <alignment wrapText="1"/>
    </xf>
    <xf numFmtId="3" fontId="8" fillId="33" borderId="10" xfId="0" applyNumberFormat="1" applyFont="1" applyFill="1" applyBorder="1" applyAlignment="1">
      <alignment wrapText="1"/>
    </xf>
    <xf numFmtId="0" fontId="1" fillId="33"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33" borderId="14" xfId="0" applyNumberFormat="1" applyFont="1" applyFill="1" applyBorder="1" applyAlignment="1">
      <alignment wrapText="1"/>
    </xf>
    <xf numFmtId="3" fontId="5" fillId="34" borderId="16" xfId="0" applyNumberFormat="1" applyFont="1" applyFill="1" applyBorder="1" applyAlignment="1">
      <alignment wrapText="1"/>
    </xf>
    <xf numFmtId="3" fontId="5" fillId="33" borderId="14" xfId="0" applyNumberFormat="1" applyFont="1" applyFill="1" applyBorder="1" applyAlignment="1">
      <alignment wrapText="1"/>
    </xf>
    <xf numFmtId="3" fontId="8" fillId="33" borderId="14" xfId="0" applyNumberFormat="1" applyFont="1" applyFill="1" applyBorder="1" applyAlignment="1">
      <alignment wrapText="1"/>
    </xf>
    <xf numFmtId="0" fontId="2" fillId="0" borderId="14" xfId="0" applyFont="1" applyFill="1" applyBorder="1" applyAlignment="1">
      <alignment horizontal="center"/>
    </xf>
    <xf numFmtId="0" fontId="2" fillId="0" borderId="15" xfId="0" applyFont="1" applyFill="1" applyBorder="1" applyAlignment="1">
      <alignment horizontal="left" wrapText="1"/>
    </xf>
    <xf numFmtId="0" fontId="6" fillId="0" borderId="15" xfId="52" applyFont="1" applyFill="1" applyBorder="1" applyAlignment="1" applyProtection="1">
      <alignment horizontal="left" wrapText="1"/>
      <protection/>
    </xf>
    <xf numFmtId="0" fontId="6" fillId="0" borderId="15" xfId="52" applyFont="1" applyFill="1" applyBorder="1" applyAlignment="1" applyProtection="1">
      <alignment horizontal="left" wrapText="1"/>
      <protection/>
    </xf>
    <xf numFmtId="0" fontId="5" fillId="34" borderId="17" xfId="0" applyFont="1" applyFill="1" applyBorder="1" applyAlignment="1">
      <alignment horizontal="left"/>
    </xf>
    <xf numFmtId="0" fontId="2" fillId="34" borderId="14" xfId="0" applyFont="1" applyFill="1" applyBorder="1" applyAlignment="1">
      <alignment/>
    </xf>
    <xf numFmtId="0" fontId="5" fillId="34" borderId="15" xfId="0" applyFont="1" applyFill="1" applyBorder="1" applyAlignment="1">
      <alignment horizontal="left" wrapText="1"/>
    </xf>
    <xf numFmtId="49" fontId="5" fillId="0" borderId="14" xfId="0" applyNumberFormat="1" applyFont="1" applyFill="1" applyBorder="1" applyAlignment="1">
      <alignment horizontal="center"/>
    </xf>
    <xf numFmtId="0" fontId="5" fillId="0" borderId="15" xfId="0" applyFont="1" applyFill="1" applyBorder="1" applyAlignment="1">
      <alignment horizontal="left"/>
    </xf>
    <xf numFmtId="0" fontId="5" fillId="0" borderId="14" xfId="0" applyFont="1" applyFill="1" applyBorder="1" applyAlignment="1">
      <alignment horizontal="center"/>
    </xf>
    <xf numFmtId="0" fontId="5" fillId="34" borderId="18" xfId="0" applyFont="1" applyFill="1" applyBorder="1" applyAlignment="1">
      <alignment horizontal="center"/>
    </xf>
    <xf numFmtId="0" fontId="5" fillId="34" borderId="19" xfId="0" applyFont="1" applyFill="1" applyBorder="1" applyAlignment="1">
      <alignment horizontal="left" wrapText="1"/>
    </xf>
    <xf numFmtId="0" fontId="2" fillId="34" borderId="14" xfId="0" applyFont="1" applyFill="1" applyBorder="1" applyAlignment="1">
      <alignment vertical="center"/>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2" fillId="34" borderId="10" xfId="0" applyFont="1" applyFill="1" applyBorder="1" applyAlignment="1">
      <alignment horizontal="right" vertical="center" wrapText="1"/>
    </xf>
    <xf numFmtId="0" fontId="2" fillId="34" borderId="15" xfId="0" applyFont="1" applyFill="1" applyBorder="1" applyAlignment="1">
      <alignment horizontal="right" vertical="center" wrapText="1"/>
    </xf>
    <xf numFmtId="0" fontId="2" fillId="34" borderId="14" xfId="0" applyFont="1" applyFill="1" applyBorder="1" applyAlignment="1">
      <alignment horizontal="right" vertical="center" wrapText="1"/>
    </xf>
    <xf numFmtId="195" fontId="2" fillId="33" borderId="15" xfId="0" applyNumberFormat="1" applyFont="1" applyFill="1" applyBorder="1" applyAlignment="1">
      <alignment wrapText="1"/>
    </xf>
    <xf numFmtId="195" fontId="5" fillId="34" borderId="15" xfId="0" applyNumberFormat="1" applyFont="1" applyFill="1" applyBorder="1" applyAlignment="1">
      <alignment horizontal="right" wrapText="1"/>
    </xf>
    <xf numFmtId="195" fontId="5" fillId="33" borderId="15" xfId="0" applyNumberFormat="1" applyFont="1" applyFill="1" applyBorder="1" applyAlignment="1">
      <alignment wrapText="1"/>
    </xf>
    <xf numFmtId="195" fontId="5" fillId="34" borderId="19" xfId="0" applyNumberFormat="1" applyFont="1" applyFill="1" applyBorder="1" applyAlignment="1">
      <alignment wrapText="1"/>
    </xf>
    <xf numFmtId="3" fontId="5" fillId="34" borderId="14" xfId="0" applyNumberFormat="1" applyFont="1" applyFill="1" applyBorder="1" applyAlignment="1">
      <alignment horizontal="right" wrapText="1"/>
    </xf>
    <xf numFmtId="3" fontId="5" fillId="34" borderId="10" xfId="0" applyNumberFormat="1" applyFont="1" applyFill="1" applyBorder="1" applyAlignment="1">
      <alignment horizontal="right" wrapText="1"/>
    </xf>
    <xf numFmtId="3" fontId="6" fillId="33" borderId="14" xfId="52" applyNumberFormat="1" applyFont="1" applyFill="1" applyBorder="1" applyAlignment="1" applyProtection="1">
      <alignment horizontal="left" wrapText="1"/>
      <protection/>
    </xf>
    <xf numFmtId="3" fontId="2" fillId="33" borderId="20" xfId="0" applyNumberFormat="1" applyFont="1" applyFill="1" applyBorder="1" applyAlignment="1">
      <alignment wrapText="1"/>
    </xf>
    <xf numFmtId="0" fontId="5" fillId="0" borderId="15" xfId="0" applyFont="1" applyFill="1" applyBorder="1" applyAlignment="1">
      <alignment horizontal="left" wrapText="1"/>
    </xf>
    <xf numFmtId="3" fontId="2" fillId="33" borderId="21" xfId="0" applyNumberFormat="1" applyFont="1" applyFill="1" applyBorder="1" applyAlignment="1">
      <alignment wrapText="1"/>
    </xf>
    <xf numFmtId="3" fontId="5" fillId="33" borderId="20" xfId="0" applyNumberFormat="1" applyFont="1" applyFill="1" applyBorder="1" applyAlignment="1">
      <alignment wrapText="1"/>
    </xf>
    <xf numFmtId="3" fontId="5" fillId="33" borderId="14" xfId="0" applyNumberFormat="1" applyFont="1" applyFill="1" applyBorder="1" applyAlignment="1">
      <alignment horizontal="right" wrapText="1"/>
    </xf>
    <xf numFmtId="3" fontId="5" fillId="33" borderId="14" xfId="0" applyNumberFormat="1" applyFont="1" applyFill="1" applyBorder="1" applyAlignment="1">
      <alignment horizontal="center" wrapText="1"/>
    </xf>
    <xf numFmtId="3" fontId="2" fillId="33" borderId="10" xfId="0" applyNumberFormat="1" applyFont="1" applyFill="1" applyBorder="1" applyAlignment="1">
      <alignment horizontal="center" wrapText="1"/>
    </xf>
    <xf numFmtId="195" fontId="2" fillId="33" borderId="15" xfId="0" applyNumberFormat="1" applyFont="1" applyFill="1" applyBorder="1" applyAlignment="1">
      <alignment horizontal="center" wrapText="1"/>
    </xf>
    <xf numFmtId="3" fontId="2" fillId="33" borderId="14" xfId="0" applyNumberFormat="1" applyFont="1" applyFill="1" applyBorder="1" applyAlignment="1">
      <alignment horizontal="center" wrapText="1"/>
    </xf>
    <xf numFmtId="195" fontId="8" fillId="33" borderId="15" xfId="0" applyNumberFormat="1" applyFont="1" applyFill="1" applyBorder="1" applyAlignment="1">
      <alignment wrapText="1"/>
    </xf>
    <xf numFmtId="3" fontId="8" fillId="33" borderId="20" xfId="0" applyNumberFormat="1" applyFont="1" applyFill="1" applyBorder="1" applyAlignment="1">
      <alignment wrapText="1"/>
    </xf>
    <xf numFmtId="3" fontId="5" fillId="34" borderId="22" xfId="0" applyNumberFormat="1" applyFont="1" applyFill="1" applyBorder="1" applyAlignment="1">
      <alignment wrapText="1"/>
    </xf>
    <xf numFmtId="3" fontId="9" fillId="33" borderId="10" xfId="0" applyNumberFormat="1" applyFont="1" applyFill="1" applyBorder="1" applyAlignment="1">
      <alignment wrapText="1"/>
    </xf>
    <xf numFmtId="195" fontId="9" fillId="33" borderId="15" xfId="0" applyNumberFormat="1" applyFont="1" applyFill="1" applyBorder="1" applyAlignment="1">
      <alignment wrapText="1"/>
    </xf>
    <xf numFmtId="3" fontId="9" fillId="34" borderId="16" xfId="0" applyNumberFormat="1" applyFont="1" applyFill="1" applyBorder="1" applyAlignment="1">
      <alignment wrapText="1"/>
    </xf>
    <xf numFmtId="195" fontId="9" fillId="34" borderId="19" xfId="0" applyNumberFormat="1" applyFont="1" applyFill="1" applyBorder="1" applyAlignment="1">
      <alignment wrapText="1"/>
    </xf>
    <xf numFmtId="3" fontId="2" fillId="33" borderId="14" xfId="0" applyNumberFormat="1" applyFont="1" applyFill="1" applyBorder="1" applyAlignment="1">
      <alignment horizontal="right" wrapText="1"/>
    </xf>
    <xf numFmtId="0" fontId="51" fillId="0" borderId="0" xfId="0" applyFont="1" applyFill="1" applyAlignment="1">
      <alignment/>
    </xf>
    <xf numFmtId="0" fontId="2" fillId="0" borderId="14" xfId="0" applyFont="1" applyFill="1" applyBorder="1" applyAlignment="1">
      <alignment horizontal="left" wrapText="1"/>
    </xf>
    <xf numFmtId="0" fontId="5" fillId="0" borderId="14" xfId="0" applyFont="1" applyFill="1" applyBorder="1" applyAlignment="1">
      <alignment horizontal="left"/>
    </xf>
    <xf numFmtId="0" fontId="2" fillId="0" borderId="14" xfId="0" applyFont="1" applyFill="1" applyBorder="1" applyAlignment="1">
      <alignment horizontal="left"/>
    </xf>
    <xf numFmtId="0" fontId="2" fillId="34" borderId="14" xfId="0" applyFont="1" applyFill="1" applyBorder="1" applyAlignment="1">
      <alignment horizontal="left"/>
    </xf>
    <xf numFmtId="3" fontId="8" fillId="0" borderId="14" xfId="0" applyNumberFormat="1" applyFont="1" applyFill="1" applyBorder="1" applyAlignment="1">
      <alignment wrapText="1"/>
    </xf>
    <xf numFmtId="3" fontId="8" fillId="0" borderId="10" xfId="0" applyNumberFormat="1" applyFont="1" applyFill="1" applyBorder="1" applyAlignment="1">
      <alignment wrapText="1"/>
    </xf>
    <xf numFmtId="0" fontId="9" fillId="0" borderId="14" xfId="0" applyFont="1" applyFill="1" applyBorder="1" applyAlignment="1">
      <alignment horizontal="left"/>
    </xf>
    <xf numFmtId="0" fontId="10" fillId="0" borderId="15" xfId="52" applyFont="1" applyFill="1" applyBorder="1" applyAlignment="1" applyProtection="1">
      <alignment horizontal="left" wrapText="1"/>
      <protection/>
    </xf>
    <xf numFmtId="3" fontId="9" fillId="33" borderId="14" xfId="0" applyNumberFormat="1" applyFont="1" applyFill="1" applyBorder="1" applyAlignment="1">
      <alignment wrapText="1"/>
    </xf>
    <xf numFmtId="0" fontId="11" fillId="0" borderId="23" xfId="0" applyFont="1" applyBorder="1" applyAlignment="1" applyProtection="1">
      <alignment horizontal="left" vertical="top" wrapText="1"/>
      <protection/>
    </xf>
    <xf numFmtId="0" fontId="5" fillId="0" borderId="24" xfId="0" applyFont="1" applyFill="1" applyBorder="1" applyAlignment="1">
      <alignment horizontal="left" wrapText="1"/>
    </xf>
    <xf numFmtId="0" fontId="11" fillId="0" borderId="15" xfId="0" applyFont="1" applyBorder="1" applyAlignment="1" applyProtection="1">
      <alignment horizontal="left" vertical="top" wrapText="1"/>
      <protection/>
    </xf>
    <xf numFmtId="0" fontId="11" fillId="0" borderId="25" xfId="0" applyFont="1" applyBorder="1" applyAlignment="1" applyProtection="1">
      <alignment horizontal="left" vertical="top" wrapText="1"/>
      <protection/>
    </xf>
    <xf numFmtId="0" fontId="9" fillId="0" borderId="24" xfId="0" applyFont="1" applyFill="1" applyBorder="1" applyAlignment="1">
      <alignment horizontal="left" wrapText="1"/>
    </xf>
    <xf numFmtId="3" fontId="9" fillId="33" borderId="14" xfId="0" applyNumberFormat="1" applyFont="1" applyFill="1" applyBorder="1" applyAlignment="1">
      <alignment horizontal="right" wrapText="1"/>
    </xf>
    <xf numFmtId="0" fontId="9" fillId="0" borderId="15" xfId="0" applyFont="1" applyFill="1" applyBorder="1" applyAlignment="1">
      <alignment horizontal="left" wrapText="1"/>
    </xf>
    <xf numFmtId="3" fontId="9" fillId="33" borderId="20" xfId="0" applyNumberFormat="1" applyFont="1" applyFill="1" applyBorder="1" applyAlignment="1">
      <alignment wrapText="1"/>
    </xf>
    <xf numFmtId="3" fontId="9" fillId="33" borderId="21" xfId="0" applyNumberFormat="1" applyFont="1" applyFill="1" applyBorder="1" applyAlignment="1">
      <alignment wrapText="1"/>
    </xf>
    <xf numFmtId="3" fontId="10" fillId="33" borderId="14" xfId="52" applyNumberFormat="1" applyFont="1" applyFill="1" applyBorder="1" applyAlignment="1" applyProtection="1">
      <alignment horizontal="left" wrapText="1"/>
      <protection/>
    </xf>
    <xf numFmtId="3" fontId="5" fillId="34" borderId="14" xfId="0" applyNumberFormat="1" applyFont="1" applyFill="1" applyBorder="1" applyAlignment="1">
      <alignment wrapText="1"/>
    </xf>
    <xf numFmtId="3" fontId="5" fillId="34" borderId="10" xfId="0" applyNumberFormat="1" applyFont="1" applyFill="1" applyBorder="1" applyAlignment="1">
      <alignment wrapText="1"/>
    </xf>
    <xf numFmtId="0" fontId="11" fillId="0" borderId="14" xfId="0" applyFont="1" applyBorder="1" applyAlignment="1" applyProtection="1">
      <alignment horizontal="left" vertical="top" wrapText="1"/>
      <protection/>
    </xf>
    <xf numFmtId="0" fontId="2" fillId="0" borderId="15" xfId="0" applyFont="1" applyFill="1" applyBorder="1" applyAlignment="1">
      <alignment horizontal="center" wrapText="1"/>
    </xf>
    <xf numFmtId="0" fontId="11" fillId="0" borderId="26" xfId="0" applyFont="1" applyBorder="1" applyAlignment="1" applyProtection="1">
      <alignment horizontal="left" vertical="top" wrapText="1"/>
      <protection/>
    </xf>
    <xf numFmtId="0" fontId="11" fillId="0" borderId="27" xfId="0" applyFont="1" applyBorder="1" applyAlignment="1" applyProtection="1">
      <alignment horizontal="left" vertical="top" wrapText="1"/>
      <protection/>
    </xf>
    <xf numFmtId="0" fontId="11" fillId="0" borderId="28" xfId="0" applyFont="1" applyBorder="1" applyAlignment="1" applyProtection="1">
      <alignment horizontal="center" vertical="top" wrapText="1"/>
      <protection/>
    </xf>
    <xf numFmtId="4" fontId="2" fillId="0" borderId="10" xfId="0" applyNumberFormat="1" applyFont="1" applyFill="1" applyBorder="1" applyAlignment="1">
      <alignment/>
    </xf>
    <xf numFmtId="3" fontId="5" fillId="0" borderId="10" xfId="0" applyNumberFormat="1" applyFont="1" applyFill="1" applyBorder="1" applyAlignment="1">
      <alignment/>
    </xf>
    <xf numFmtId="3" fontId="2" fillId="0" borderId="10" xfId="0" applyNumberFormat="1" applyFont="1" applyFill="1" applyBorder="1" applyAlignment="1">
      <alignment/>
    </xf>
    <xf numFmtId="0" fontId="11" fillId="0" borderId="29" xfId="0" applyFont="1" applyBorder="1" applyAlignment="1" applyProtection="1">
      <alignment horizontal="center" vertical="top" wrapText="1"/>
      <protection/>
    </xf>
    <xf numFmtId="0" fontId="11" fillId="0" borderId="30" xfId="0" applyFont="1" applyBorder="1" applyAlignment="1" applyProtection="1">
      <alignment horizontal="center" vertical="top" wrapText="1"/>
      <protection/>
    </xf>
    <xf numFmtId="0" fontId="2" fillId="34" borderId="14" xfId="0" applyFont="1" applyFill="1" applyBorder="1" applyAlignment="1">
      <alignment horizontal="center"/>
    </xf>
    <xf numFmtId="0" fontId="5" fillId="34" borderId="15" xfId="0" applyFont="1" applyFill="1" applyBorder="1" applyAlignment="1">
      <alignment horizontal="center" wrapText="1"/>
    </xf>
    <xf numFmtId="3" fontId="5" fillId="34" borderId="14" xfId="0" applyNumberFormat="1" applyFont="1" applyFill="1" applyBorder="1" applyAlignment="1">
      <alignment horizontal="center" wrapText="1"/>
    </xf>
    <xf numFmtId="3" fontId="2" fillId="34" borderId="10" xfId="0" applyNumberFormat="1" applyFont="1" applyFill="1" applyBorder="1" applyAlignment="1">
      <alignment horizontal="center" wrapText="1"/>
    </xf>
    <xf numFmtId="195" fontId="2" fillId="34" borderId="15" xfId="0" applyNumberFormat="1" applyFont="1" applyFill="1" applyBorder="1" applyAlignment="1">
      <alignment horizontal="center" wrapText="1"/>
    </xf>
    <xf numFmtId="3" fontId="2" fillId="34" borderId="14" xfId="0" applyNumberFormat="1" applyFont="1" applyFill="1" applyBorder="1" applyAlignment="1">
      <alignment horizont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0" xfId="0" applyAlignment="1">
      <alignment horizontal="center" wrapText="1"/>
    </xf>
    <xf numFmtId="0" fontId="4" fillId="0" borderId="0" xfId="0" applyFont="1" applyFill="1" applyBorder="1" applyAlignment="1">
      <alignment horizontal="center"/>
    </xf>
    <xf numFmtId="0" fontId="7" fillId="0" borderId="0" xfId="0" applyFont="1" applyFill="1" applyAlignment="1">
      <alignment horizontal="center"/>
    </xf>
    <xf numFmtId="0" fontId="50" fillId="0" borderId="0" xfId="0" applyFont="1" applyAlignment="1">
      <alignment horizontal="left"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1"/>
  <sheetViews>
    <sheetView tabSelected="1" workbookViewId="0" topLeftCell="A110">
      <selection activeCell="G122" sqref="G122"/>
    </sheetView>
  </sheetViews>
  <sheetFormatPr defaultColWidth="9.00390625" defaultRowHeight="12.75"/>
  <cols>
    <col min="1" max="1" width="10.25390625" style="2" customWidth="1"/>
    <col min="2" max="2" width="64.125" style="3" customWidth="1"/>
    <col min="3" max="3" width="14.75390625" style="3" customWidth="1"/>
    <col min="4" max="4" width="13.125" style="2" customWidth="1"/>
    <col min="5" max="5" width="12.875" style="2" customWidth="1"/>
    <col min="6" max="6" width="10.375" style="2" customWidth="1"/>
    <col min="7" max="8" width="13.875" style="2" customWidth="1"/>
    <col min="9" max="9" width="12.625" style="2" customWidth="1"/>
    <col min="10" max="10" width="10.375" style="2" customWidth="1"/>
    <col min="11" max="11" width="14.125" style="2" bestFit="1" customWidth="1"/>
    <col min="12" max="12" width="14.375" style="2" bestFit="1" customWidth="1"/>
    <col min="13" max="13" width="12.125" style="2" bestFit="1" customWidth="1"/>
    <col min="14" max="14" width="10.125" style="2" bestFit="1" customWidth="1"/>
    <col min="15" max="16384" width="9.125" style="2" customWidth="1"/>
  </cols>
  <sheetData>
    <row r="1" spans="7:10" ht="80.25" customHeight="1" hidden="1">
      <c r="G1" s="8"/>
      <c r="H1" s="108" t="s">
        <v>37</v>
      </c>
      <c r="I1" s="108"/>
      <c r="J1" s="108"/>
    </row>
    <row r="2" spans="7:14" ht="15">
      <c r="G2" s="8"/>
      <c r="H2" s="10"/>
      <c r="I2" s="10"/>
      <c r="M2" s="105" t="s">
        <v>43</v>
      </c>
      <c r="N2" s="105"/>
    </row>
    <row r="3" spans="1:14" s="1" customFormat="1" ht="16.5">
      <c r="A3" s="106" t="s">
        <v>188</v>
      </c>
      <c r="B3" s="106"/>
      <c r="C3" s="106"/>
      <c r="D3" s="106"/>
      <c r="E3" s="106"/>
      <c r="F3" s="106"/>
      <c r="G3" s="106"/>
      <c r="H3" s="106"/>
      <c r="I3" s="106"/>
      <c r="J3" s="106"/>
      <c r="K3" s="106"/>
      <c r="L3" s="106"/>
      <c r="M3" s="106"/>
      <c r="N3" s="106"/>
    </row>
    <row r="4" spans="1:14" s="1" customFormat="1" ht="17.25" thickBot="1">
      <c r="A4" s="5"/>
      <c r="B4" s="5"/>
      <c r="C4" s="5"/>
      <c r="D4" s="5"/>
      <c r="E4" s="5"/>
      <c r="F4" s="5"/>
      <c r="G4" s="5"/>
      <c r="H4" s="5"/>
      <c r="J4" s="5"/>
      <c r="N4" s="6" t="s">
        <v>38</v>
      </c>
    </row>
    <row r="5" spans="1:14" s="1" customFormat="1" ht="15">
      <c r="A5" s="109" t="s">
        <v>0</v>
      </c>
      <c r="B5" s="111" t="s">
        <v>3</v>
      </c>
      <c r="C5" s="102" t="s">
        <v>1</v>
      </c>
      <c r="D5" s="103"/>
      <c r="E5" s="103"/>
      <c r="F5" s="104"/>
      <c r="G5" s="102" t="s">
        <v>2</v>
      </c>
      <c r="H5" s="103"/>
      <c r="I5" s="103"/>
      <c r="J5" s="104"/>
      <c r="K5" s="102" t="s">
        <v>187</v>
      </c>
      <c r="L5" s="103"/>
      <c r="M5" s="103"/>
      <c r="N5" s="104"/>
    </row>
    <row r="6" spans="1:14" s="1" customFormat="1" ht="63.75">
      <c r="A6" s="110"/>
      <c r="B6" s="112"/>
      <c r="C6" s="14" t="s">
        <v>32</v>
      </c>
      <c r="D6" s="7" t="s">
        <v>31</v>
      </c>
      <c r="E6" s="7" t="s">
        <v>20</v>
      </c>
      <c r="F6" s="15" t="s">
        <v>36</v>
      </c>
      <c r="G6" s="14" t="s">
        <v>32</v>
      </c>
      <c r="H6" s="7" t="s">
        <v>31</v>
      </c>
      <c r="I6" s="7" t="s">
        <v>20</v>
      </c>
      <c r="J6" s="15" t="s">
        <v>36</v>
      </c>
      <c r="K6" s="14" t="s">
        <v>32</v>
      </c>
      <c r="L6" s="7" t="s">
        <v>31</v>
      </c>
      <c r="M6" s="7" t="s">
        <v>20</v>
      </c>
      <c r="N6" s="15" t="s">
        <v>36</v>
      </c>
    </row>
    <row r="7" spans="1:14" s="1" customFormat="1" ht="15">
      <c r="A7" s="22">
        <v>1</v>
      </c>
      <c r="B7" s="17">
        <v>2</v>
      </c>
      <c r="C7" s="16">
        <v>3</v>
      </c>
      <c r="D7" s="4">
        <v>5</v>
      </c>
      <c r="E7" s="4">
        <v>6</v>
      </c>
      <c r="F7" s="17">
        <v>7</v>
      </c>
      <c r="G7" s="16">
        <v>8</v>
      </c>
      <c r="H7" s="4">
        <v>10</v>
      </c>
      <c r="I7" s="4">
        <v>11</v>
      </c>
      <c r="J7" s="17">
        <v>12</v>
      </c>
      <c r="K7" s="16">
        <v>8</v>
      </c>
      <c r="L7" s="4">
        <v>10</v>
      </c>
      <c r="M7" s="4">
        <v>11</v>
      </c>
      <c r="N7" s="17">
        <v>12</v>
      </c>
    </row>
    <row r="8" spans="1:14" ht="15.75" customHeight="1">
      <c r="A8" s="34"/>
      <c r="B8" s="35" t="s">
        <v>18</v>
      </c>
      <c r="C8" s="36"/>
      <c r="D8" s="37"/>
      <c r="E8" s="37"/>
      <c r="F8" s="38"/>
      <c r="G8" s="39"/>
      <c r="H8" s="37"/>
      <c r="I8" s="37"/>
      <c r="J8" s="38"/>
      <c r="K8" s="39"/>
      <c r="L8" s="37"/>
      <c r="M8" s="37"/>
      <c r="N8" s="38"/>
    </row>
    <row r="9" spans="1:14" ht="16.5" customHeight="1">
      <c r="A9" s="71">
        <v>10000000</v>
      </c>
      <c r="B9" s="80" t="s">
        <v>10</v>
      </c>
      <c r="C9" s="82">
        <f>SUM(C10:C23)</f>
        <v>190997080.34</v>
      </c>
      <c r="D9" s="82">
        <f>SUM(D10:D23)</f>
        <v>200147924.20000005</v>
      </c>
      <c r="E9" s="82">
        <f aca="true" t="shared" si="0" ref="E9:E23">D9-C9</f>
        <v>9150843.860000044</v>
      </c>
      <c r="F9" s="60">
        <f aca="true" t="shared" si="1" ref="F9:F22">D9/C9*100</f>
        <v>104.79109096521807</v>
      </c>
      <c r="G9" s="73">
        <f>G10+G12+G15+G20+G23</f>
        <v>280000</v>
      </c>
      <c r="H9" s="59">
        <f>H10+H12+H15+H20+H23</f>
        <v>163583.59</v>
      </c>
      <c r="I9" s="59">
        <f>H9-G9</f>
        <v>-116416.41</v>
      </c>
      <c r="J9" s="60">
        <f>H9/G9*100</f>
        <v>58.42271071428571</v>
      </c>
      <c r="K9" s="73">
        <f aca="true" t="shared" si="2" ref="K9:K28">G9+C9</f>
        <v>191277080.34</v>
      </c>
      <c r="L9" s="59">
        <f aca="true" t="shared" si="3" ref="L9:L28">H9+D9</f>
        <v>200311507.79000005</v>
      </c>
      <c r="M9" s="59">
        <f aca="true" t="shared" si="4" ref="M9:M28">L9-K9</f>
        <v>9034427.450000048</v>
      </c>
      <c r="N9" s="60">
        <f aca="true" t="shared" si="5" ref="N9:N28">L9/K9*100</f>
        <v>104.72321484306491</v>
      </c>
    </row>
    <row r="10" spans="1:14" ht="15">
      <c r="A10" s="67">
        <v>11010000</v>
      </c>
      <c r="B10" s="24" t="s">
        <v>55</v>
      </c>
      <c r="C10" s="47">
        <v>125053000</v>
      </c>
      <c r="D10" s="11">
        <v>133000784.02</v>
      </c>
      <c r="E10" s="49">
        <f t="shared" si="0"/>
        <v>7947784.019999996</v>
      </c>
      <c r="F10" s="40">
        <f t="shared" si="1"/>
        <v>106.35553247023262</v>
      </c>
      <c r="G10" s="18"/>
      <c r="H10" s="11"/>
      <c r="I10" s="11"/>
      <c r="J10" s="40"/>
      <c r="K10" s="18">
        <f t="shared" si="2"/>
        <v>125053000</v>
      </c>
      <c r="L10" s="11">
        <f t="shared" si="3"/>
        <v>133000784.02</v>
      </c>
      <c r="M10" s="11">
        <f t="shared" si="4"/>
        <v>7947784.019999996</v>
      </c>
      <c r="N10" s="40">
        <f t="shared" si="5"/>
        <v>106.35553247023262</v>
      </c>
    </row>
    <row r="11" spans="1:14" ht="15">
      <c r="A11" s="67">
        <v>11020000</v>
      </c>
      <c r="B11" s="24" t="s">
        <v>56</v>
      </c>
      <c r="C11" s="47">
        <v>153360</v>
      </c>
      <c r="D11" s="11">
        <v>153362</v>
      </c>
      <c r="E11" s="49">
        <f t="shared" si="0"/>
        <v>2</v>
      </c>
      <c r="F11" s="40">
        <f t="shared" si="1"/>
        <v>100.00130412102244</v>
      </c>
      <c r="G11" s="18"/>
      <c r="H11" s="11"/>
      <c r="I11" s="11"/>
      <c r="J11" s="40"/>
      <c r="K11" s="18">
        <f t="shared" si="2"/>
        <v>153360</v>
      </c>
      <c r="L11" s="11">
        <f t="shared" si="3"/>
        <v>153362</v>
      </c>
      <c r="M11" s="11">
        <f t="shared" si="4"/>
        <v>2</v>
      </c>
      <c r="N11" s="40">
        <f t="shared" si="5"/>
        <v>100.00130412102244</v>
      </c>
    </row>
    <row r="12" spans="1:14" ht="16.5" customHeight="1">
      <c r="A12" s="67">
        <v>13000000</v>
      </c>
      <c r="B12" s="24" t="s">
        <v>22</v>
      </c>
      <c r="C12" s="47">
        <v>1013352.34</v>
      </c>
      <c r="D12" s="11">
        <v>1054003.8</v>
      </c>
      <c r="E12" s="49">
        <f t="shared" si="0"/>
        <v>40651.46000000008</v>
      </c>
      <c r="F12" s="40">
        <f t="shared" si="1"/>
        <v>104.01158199328775</v>
      </c>
      <c r="G12" s="18"/>
      <c r="H12" s="11"/>
      <c r="I12" s="11"/>
      <c r="J12" s="40"/>
      <c r="K12" s="18">
        <f t="shared" si="2"/>
        <v>1013352.34</v>
      </c>
      <c r="L12" s="11">
        <f t="shared" si="3"/>
        <v>1054003.8</v>
      </c>
      <c r="M12" s="11">
        <f t="shared" si="4"/>
        <v>40651.46000000008</v>
      </c>
      <c r="N12" s="40">
        <f t="shared" si="5"/>
        <v>104.01158199328775</v>
      </c>
    </row>
    <row r="13" spans="1:14" ht="16.5" customHeight="1">
      <c r="A13" s="67">
        <v>14020000</v>
      </c>
      <c r="B13" s="24" t="s">
        <v>57</v>
      </c>
      <c r="C13" s="47">
        <v>398000</v>
      </c>
      <c r="D13" s="11">
        <v>431089.31</v>
      </c>
      <c r="E13" s="49">
        <f t="shared" si="0"/>
        <v>33089.31</v>
      </c>
      <c r="F13" s="40">
        <f t="shared" si="1"/>
        <v>108.31389698492461</v>
      </c>
      <c r="G13" s="18"/>
      <c r="H13" s="11"/>
      <c r="I13" s="11"/>
      <c r="J13" s="40"/>
      <c r="K13" s="18">
        <f t="shared" si="2"/>
        <v>398000</v>
      </c>
      <c r="L13" s="11">
        <f t="shared" si="3"/>
        <v>431089.31</v>
      </c>
      <c r="M13" s="11">
        <f t="shared" si="4"/>
        <v>33089.31</v>
      </c>
      <c r="N13" s="40">
        <f t="shared" si="5"/>
        <v>108.31389698492461</v>
      </c>
    </row>
    <row r="14" spans="1:14" ht="30">
      <c r="A14" s="67">
        <v>14030000</v>
      </c>
      <c r="B14" s="24" t="s">
        <v>67</v>
      </c>
      <c r="C14" s="47">
        <v>2200000</v>
      </c>
      <c r="D14" s="11">
        <v>2378276.88</v>
      </c>
      <c r="E14" s="49">
        <f t="shared" si="0"/>
        <v>178276.8799999999</v>
      </c>
      <c r="F14" s="40">
        <f t="shared" si="1"/>
        <v>108.10349454545454</v>
      </c>
      <c r="G14" s="18"/>
      <c r="H14" s="11"/>
      <c r="I14" s="11"/>
      <c r="J14" s="40"/>
      <c r="K14" s="18">
        <f t="shared" si="2"/>
        <v>2200000</v>
      </c>
      <c r="L14" s="11">
        <f t="shared" si="3"/>
        <v>2378276.88</v>
      </c>
      <c r="M14" s="11">
        <f t="shared" si="4"/>
        <v>178276.8799999999</v>
      </c>
      <c r="N14" s="40">
        <f t="shared" si="5"/>
        <v>108.10349454545454</v>
      </c>
    </row>
    <row r="15" spans="1:14" ht="30">
      <c r="A15" s="67">
        <v>14040000</v>
      </c>
      <c r="B15" s="24" t="s">
        <v>58</v>
      </c>
      <c r="C15" s="47">
        <v>3555685</v>
      </c>
      <c r="D15" s="11">
        <v>3548647.85</v>
      </c>
      <c r="E15" s="49">
        <f t="shared" si="0"/>
        <v>-7037.149999999907</v>
      </c>
      <c r="F15" s="40">
        <f t="shared" si="1"/>
        <v>99.80208736150699</v>
      </c>
      <c r="G15" s="18"/>
      <c r="H15" s="11"/>
      <c r="I15" s="11"/>
      <c r="J15" s="40"/>
      <c r="K15" s="18">
        <f t="shared" si="2"/>
        <v>3555685</v>
      </c>
      <c r="L15" s="11">
        <f t="shared" si="3"/>
        <v>3548647.85</v>
      </c>
      <c r="M15" s="11">
        <f t="shared" si="4"/>
        <v>-7037.149999999907</v>
      </c>
      <c r="N15" s="40">
        <f t="shared" si="5"/>
        <v>99.80208736150699</v>
      </c>
    </row>
    <row r="16" spans="1:14" ht="30">
      <c r="A16" s="65" t="s">
        <v>59</v>
      </c>
      <c r="B16" s="24" t="s">
        <v>60</v>
      </c>
      <c r="C16" s="47">
        <v>2953500</v>
      </c>
      <c r="D16" s="11">
        <v>2955843.43</v>
      </c>
      <c r="E16" s="49">
        <f t="shared" si="0"/>
        <v>2343.4300000001676</v>
      </c>
      <c r="F16" s="40">
        <f t="shared" si="1"/>
        <v>100.07934416793636</v>
      </c>
      <c r="G16" s="18"/>
      <c r="H16" s="11"/>
      <c r="I16" s="11"/>
      <c r="J16" s="40"/>
      <c r="K16" s="18">
        <f t="shared" si="2"/>
        <v>2953500</v>
      </c>
      <c r="L16" s="11">
        <f t="shared" si="3"/>
        <v>2955843.43</v>
      </c>
      <c r="M16" s="11">
        <f t="shared" si="4"/>
        <v>2343.4300000001676</v>
      </c>
      <c r="N16" s="40">
        <f t="shared" si="5"/>
        <v>100.07934416793636</v>
      </c>
    </row>
    <row r="17" spans="1:14" ht="15">
      <c r="A17" s="67">
        <v>18010500</v>
      </c>
      <c r="B17" s="24" t="s">
        <v>61</v>
      </c>
      <c r="C17" s="47">
        <v>1850000</v>
      </c>
      <c r="D17" s="11">
        <v>1859546.02</v>
      </c>
      <c r="E17" s="49">
        <f t="shared" si="0"/>
        <v>9546.020000000019</v>
      </c>
      <c r="F17" s="40">
        <f t="shared" si="1"/>
        <v>100.51600108108107</v>
      </c>
      <c r="G17" s="18"/>
      <c r="H17" s="11"/>
      <c r="I17" s="11"/>
      <c r="J17" s="40"/>
      <c r="K17" s="18">
        <f t="shared" si="2"/>
        <v>1850000</v>
      </c>
      <c r="L17" s="11">
        <f t="shared" si="3"/>
        <v>1859546.02</v>
      </c>
      <c r="M17" s="11">
        <f t="shared" si="4"/>
        <v>9546.020000000019</v>
      </c>
      <c r="N17" s="40">
        <f t="shared" si="5"/>
        <v>100.51600108108107</v>
      </c>
    </row>
    <row r="18" spans="1:14" ht="15">
      <c r="A18" s="67">
        <v>18010600</v>
      </c>
      <c r="B18" s="24" t="s">
        <v>62</v>
      </c>
      <c r="C18" s="47">
        <v>27100000</v>
      </c>
      <c r="D18" s="11">
        <v>27409542.18</v>
      </c>
      <c r="E18" s="49">
        <f t="shared" si="0"/>
        <v>309542.1799999997</v>
      </c>
      <c r="F18" s="40">
        <f t="shared" si="1"/>
        <v>101.14222206642067</v>
      </c>
      <c r="G18" s="18"/>
      <c r="H18" s="11"/>
      <c r="I18" s="11"/>
      <c r="J18" s="40"/>
      <c r="K18" s="18">
        <f t="shared" si="2"/>
        <v>27100000</v>
      </c>
      <c r="L18" s="11">
        <f t="shared" si="3"/>
        <v>27409542.18</v>
      </c>
      <c r="M18" s="11">
        <f t="shared" si="4"/>
        <v>309542.1799999997</v>
      </c>
      <c r="N18" s="40">
        <f t="shared" si="5"/>
        <v>101.14222206642067</v>
      </c>
    </row>
    <row r="19" spans="1:14" ht="15">
      <c r="A19" s="67">
        <v>18010700</v>
      </c>
      <c r="B19" s="24" t="s">
        <v>63</v>
      </c>
      <c r="C19" s="47">
        <v>2495000</v>
      </c>
      <c r="D19" s="11">
        <v>2584343.11</v>
      </c>
      <c r="E19" s="49">
        <f t="shared" si="0"/>
        <v>89343.10999999987</v>
      </c>
      <c r="F19" s="40">
        <f t="shared" si="1"/>
        <v>103.58088617234469</v>
      </c>
      <c r="G19" s="18"/>
      <c r="H19" s="11"/>
      <c r="I19" s="11"/>
      <c r="J19" s="40"/>
      <c r="K19" s="18">
        <f t="shared" si="2"/>
        <v>2495000</v>
      </c>
      <c r="L19" s="11">
        <f t="shared" si="3"/>
        <v>2584343.11</v>
      </c>
      <c r="M19" s="11">
        <f t="shared" si="4"/>
        <v>89343.10999999987</v>
      </c>
      <c r="N19" s="40">
        <f t="shared" si="5"/>
        <v>103.58088617234469</v>
      </c>
    </row>
    <row r="20" spans="1:14" ht="16.5" customHeight="1">
      <c r="A20" s="67">
        <v>18010900</v>
      </c>
      <c r="B20" s="24" t="s">
        <v>64</v>
      </c>
      <c r="C20" s="47">
        <v>1450000</v>
      </c>
      <c r="D20" s="11">
        <v>1607536.33</v>
      </c>
      <c r="E20" s="49">
        <f t="shared" si="0"/>
        <v>157536.33000000007</v>
      </c>
      <c r="F20" s="40">
        <f t="shared" si="1"/>
        <v>110.86457448275861</v>
      </c>
      <c r="G20" s="18"/>
      <c r="H20" s="11"/>
      <c r="I20" s="11"/>
      <c r="J20" s="40"/>
      <c r="K20" s="18">
        <f t="shared" si="2"/>
        <v>1450000</v>
      </c>
      <c r="L20" s="11">
        <f t="shared" si="3"/>
        <v>1607536.33</v>
      </c>
      <c r="M20" s="11">
        <f t="shared" si="4"/>
        <v>157536.33000000007</v>
      </c>
      <c r="N20" s="40">
        <f t="shared" si="5"/>
        <v>110.86457448275861</v>
      </c>
    </row>
    <row r="21" spans="1:14" ht="16.5" customHeight="1">
      <c r="A21" s="67">
        <v>18030000</v>
      </c>
      <c r="B21" s="24" t="s">
        <v>65</v>
      </c>
      <c r="C21" s="47">
        <v>15183</v>
      </c>
      <c r="D21" s="11">
        <v>15183</v>
      </c>
      <c r="E21" s="49">
        <f t="shared" si="0"/>
        <v>0</v>
      </c>
      <c r="F21" s="40">
        <f t="shared" si="1"/>
        <v>100</v>
      </c>
      <c r="G21" s="18"/>
      <c r="H21" s="11"/>
      <c r="I21" s="11"/>
      <c r="J21" s="40"/>
      <c r="K21" s="18">
        <f t="shared" si="2"/>
        <v>15183</v>
      </c>
      <c r="L21" s="11">
        <f t="shared" si="3"/>
        <v>15183</v>
      </c>
      <c r="M21" s="11">
        <f t="shared" si="4"/>
        <v>0</v>
      </c>
      <c r="N21" s="40">
        <f t="shared" si="5"/>
        <v>100</v>
      </c>
    </row>
    <row r="22" spans="1:14" ht="16.5" customHeight="1">
      <c r="A22" s="67">
        <v>18050000</v>
      </c>
      <c r="B22" s="24" t="s">
        <v>66</v>
      </c>
      <c r="C22" s="47">
        <v>22760000</v>
      </c>
      <c r="D22" s="11">
        <v>23149766.27</v>
      </c>
      <c r="E22" s="49">
        <f t="shared" si="0"/>
        <v>389766.26999999955</v>
      </c>
      <c r="F22" s="40">
        <f t="shared" si="1"/>
        <v>101.71250557996485</v>
      </c>
      <c r="G22" s="18"/>
      <c r="H22" s="11"/>
      <c r="I22" s="11"/>
      <c r="J22" s="40"/>
      <c r="K22" s="18">
        <f t="shared" si="2"/>
        <v>22760000</v>
      </c>
      <c r="L22" s="11">
        <f t="shared" si="3"/>
        <v>23149766.27</v>
      </c>
      <c r="M22" s="11">
        <f t="shared" si="4"/>
        <v>389766.26999999955</v>
      </c>
      <c r="N22" s="40">
        <f t="shared" si="5"/>
        <v>101.71250557996485</v>
      </c>
    </row>
    <row r="23" spans="1:14" ht="16.5" customHeight="1">
      <c r="A23" s="67">
        <v>19000000</v>
      </c>
      <c r="B23" s="24" t="s">
        <v>23</v>
      </c>
      <c r="C23" s="47"/>
      <c r="D23" s="11"/>
      <c r="E23" s="49">
        <f t="shared" si="0"/>
        <v>0</v>
      </c>
      <c r="F23" s="40"/>
      <c r="G23" s="18">
        <v>280000</v>
      </c>
      <c r="H23" s="11">
        <v>163583.59</v>
      </c>
      <c r="I23" s="11">
        <f>H23-G23</f>
        <v>-116416.41</v>
      </c>
      <c r="J23" s="40">
        <f>H23/G23*100</f>
        <v>58.42271071428571</v>
      </c>
      <c r="K23" s="18">
        <f t="shared" si="2"/>
        <v>280000</v>
      </c>
      <c r="L23" s="11">
        <f t="shared" si="3"/>
        <v>163583.59</v>
      </c>
      <c r="M23" s="11">
        <f t="shared" si="4"/>
        <v>-116416.41</v>
      </c>
      <c r="N23" s="40">
        <f t="shared" si="5"/>
        <v>58.42271071428571</v>
      </c>
    </row>
    <row r="24" spans="1:14" ht="16.5" customHeight="1">
      <c r="A24" s="71">
        <v>20000000</v>
      </c>
      <c r="B24" s="80" t="s">
        <v>11</v>
      </c>
      <c r="C24" s="81">
        <f>C27+C26+C25</f>
        <v>3002919.66</v>
      </c>
      <c r="D24" s="59">
        <f>D27+D26+D25</f>
        <v>3071127.81</v>
      </c>
      <c r="E24" s="82">
        <f>E27+E26+E25</f>
        <v>68208.15000000014</v>
      </c>
      <c r="F24" s="60">
        <f>D24/C24*100</f>
        <v>102.27139443350941</v>
      </c>
      <c r="G24" s="59">
        <f>G28+G27+G26</f>
        <v>1750000</v>
      </c>
      <c r="H24" s="59">
        <f>H28+H27+H26+H25</f>
        <v>7719247.57</v>
      </c>
      <c r="I24" s="59">
        <f>H24-G24</f>
        <v>5969247.57</v>
      </c>
      <c r="J24" s="60">
        <f>H24/G24*100</f>
        <v>441.0998611428572</v>
      </c>
      <c r="K24" s="73">
        <f t="shared" si="2"/>
        <v>4752919.66</v>
      </c>
      <c r="L24" s="59">
        <f t="shared" si="3"/>
        <v>10790375.38</v>
      </c>
      <c r="M24" s="59">
        <f t="shared" si="4"/>
        <v>6037455.720000001</v>
      </c>
      <c r="N24" s="60">
        <f t="shared" si="5"/>
        <v>227.02625232255662</v>
      </c>
    </row>
    <row r="25" spans="1:14" ht="16.5" customHeight="1">
      <c r="A25" s="67">
        <v>21000000</v>
      </c>
      <c r="B25" s="25" t="s">
        <v>12</v>
      </c>
      <c r="C25" s="18">
        <v>132550</v>
      </c>
      <c r="D25" s="11">
        <v>133557</v>
      </c>
      <c r="E25" s="11">
        <f>D25-C25</f>
        <v>1007</v>
      </c>
      <c r="F25" s="40">
        <f>D25/C25*100</f>
        <v>100.7597133157299</v>
      </c>
      <c r="G25" s="18"/>
      <c r="H25" s="11"/>
      <c r="I25" s="11"/>
      <c r="J25" s="40"/>
      <c r="K25" s="18">
        <f t="shared" si="2"/>
        <v>132550</v>
      </c>
      <c r="L25" s="11">
        <f t="shared" si="3"/>
        <v>133557</v>
      </c>
      <c r="M25" s="11">
        <f t="shared" si="4"/>
        <v>1007</v>
      </c>
      <c r="N25" s="40">
        <f t="shared" si="5"/>
        <v>100.7597133157299</v>
      </c>
    </row>
    <row r="26" spans="1:14" ht="33" customHeight="1">
      <c r="A26" s="67">
        <v>22000000</v>
      </c>
      <c r="B26" s="23" t="s">
        <v>13</v>
      </c>
      <c r="C26" s="18">
        <v>1741035</v>
      </c>
      <c r="D26" s="11">
        <v>1808154.87</v>
      </c>
      <c r="E26" s="11">
        <f>D26-C26</f>
        <v>67119.87000000011</v>
      </c>
      <c r="F26" s="40">
        <f>D26/C26*100</f>
        <v>103.85517063126244</v>
      </c>
      <c r="G26" s="18"/>
      <c r="H26" s="11"/>
      <c r="I26" s="11"/>
      <c r="J26" s="40"/>
      <c r="K26" s="18">
        <f t="shared" si="2"/>
        <v>1741035</v>
      </c>
      <c r="L26" s="11">
        <f t="shared" si="3"/>
        <v>1808154.87</v>
      </c>
      <c r="M26" s="11">
        <f t="shared" si="4"/>
        <v>67119.87000000011</v>
      </c>
      <c r="N26" s="40">
        <f t="shared" si="5"/>
        <v>103.85517063126244</v>
      </c>
    </row>
    <row r="27" spans="1:14" ht="16.5" customHeight="1">
      <c r="A27" s="67">
        <v>24000000</v>
      </c>
      <c r="B27" s="23" t="s">
        <v>14</v>
      </c>
      <c r="C27" s="18">
        <v>1129334.66</v>
      </c>
      <c r="D27" s="11">
        <v>1129415.94</v>
      </c>
      <c r="E27" s="11">
        <f>D27-C27</f>
        <v>81.28000000002794</v>
      </c>
      <c r="F27" s="40">
        <f>D27/C27*100</f>
        <v>100.00719715801513</v>
      </c>
      <c r="G27" s="18"/>
      <c r="H27" s="11"/>
      <c r="I27" s="11"/>
      <c r="J27" s="40"/>
      <c r="K27" s="18">
        <f t="shared" si="2"/>
        <v>1129334.66</v>
      </c>
      <c r="L27" s="11">
        <f t="shared" si="3"/>
        <v>1129415.94</v>
      </c>
      <c r="M27" s="11">
        <f t="shared" si="4"/>
        <v>81.28000000002794</v>
      </c>
      <c r="N27" s="40">
        <f t="shared" si="5"/>
        <v>100.00719715801513</v>
      </c>
    </row>
    <row r="28" spans="1:14" ht="16.5" customHeight="1">
      <c r="A28" s="67">
        <v>25000000</v>
      </c>
      <c r="B28" s="25" t="s">
        <v>15</v>
      </c>
      <c r="C28" s="46"/>
      <c r="D28" s="11"/>
      <c r="E28" s="11">
        <f>D28-C28</f>
        <v>0</v>
      </c>
      <c r="F28" s="40"/>
      <c r="G28" s="18">
        <v>1750000</v>
      </c>
      <c r="H28" s="11">
        <v>7719247.57</v>
      </c>
      <c r="I28" s="11">
        <f aca="true" t="shared" si="6" ref="I28:I33">H28-G28</f>
        <v>5969247.57</v>
      </c>
      <c r="J28" s="40">
        <f>H28/G28*100</f>
        <v>441.0998611428572</v>
      </c>
      <c r="K28" s="18">
        <f t="shared" si="2"/>
        <v>1750000</v>
      </c>
      <c r="L28" s="11">
        <f t="shared" si="3"/>
        <v>7719247.57</v>
      </c>
      <c r="M28" s="11">
        <f t="shared" si="4"/>
        <v>5969247.57</v>
      </c>
      <c r="N28" s="40">
        <f t="shared" si="5"/>
        <v>441.0998611428572</v>
      </c>
    </row>
    <row r="29" spans="1:14" ht="16.5" customHeight="1">
      <c r="A29" s="71">
        <v>30000000</v>
      </c>
      <c r="B29" s="72" t="s">
        <v>79</v>
      </c>
      <c r="C29" s="83"/>
      <c r="D29" s="59"/>
      <c r="E29" s="59"/>
      <c r="F29" s="60"/>
      <c r="G29" s="73"/>
      <c r="H29" s="59">
        <f>H30</f>
        <v>600601.36</v>
      </c>
      <c r="I29" s="59">
        <f t="shared" si="6"/>
        <v>600601.36</v>
      </c>
      <c r="J29" s="40"/>
      <c r="K29" s="73"/>
      <c r="L29" s="59"/>
      <c r="M29" s="59"/>
      <c r="N29" s="60"/>
    </row>
    <row r="30" spans="1:14" ht="16.5" customHeight="1">
      <c r="A30" s="67">
        <v>33000000</v>
      </c>
      <c r="B30" s="25" t="s">
        <v>78</v>
      </c>
      <c r="C30" s="46"/>
      <c r="D30" s="11"/>
      <c r="E30" s="11"/>
      <c r="F30" s="40"/>
      <c r="G30" s="18">
        <v>0</v>
      </c>
      <c r="H30" s="11">
        <v>600601.36</v>
      </c>
      <c r="I30" s="11">
        <f t="shared" si="6"/>
        <v>600601.36</v>
      </c>
      <c r="J30" s="40"/>
      <c r="K30" s="18"/>
      <c r="L30" s="11"/>
      <c r="M30" s="11"/>
      <c r="N30" s="40"/>
    </row>
    <row r="31" spans="1:14" ht="16.5" customHeight="1">
      <c r="A31" s="68"/>
      <c r="B31" s="26" t="s">
        <v>39</v>
      </c>
      <c r="C31" s="44">
        <f>SUM(C9+C24)</f>
        <v>194000000</v>
      </c>
      <c r="D31" s="45">
        <f>SUM(D9+D24)</f>
        <v>203219052.01000005</v>
      </c>
      <c r="E31" s="45">
        <f aca="true" t="shared" si="7" ref="E31:E42">D31-C31</f>
        <v>9219052.01000005</v>
      </c>
      <c r="F31" s="41">
        <f aca="true" t="shared" si="8" ref="F31:F40">D31/C31*100</f>
        <v>104.75208866494847</v>
      </c>
      <c r="G31" s="44">
        <f>SUM(G9+G24)</f>
        <v>2030000</v>
      </c>
      <c r="H31" s="45">
        <f>SUM(H9+H24+H29)</f>
        <v>8483432.52</v>
      </c>
      <c r="I31" s="45">
        <f t="shared" si="6"/>
        <v>6453432.52</v>
      </c>
      <c r="J31" s="41">
        <f>H31/G31*100</f>
        <v>417.90307980295563</v>
      </c>
      <c r="K31" s="84">
        <f aca="true" t="shared" si="9" ref="K31:K42">G31+C31</f>
        <v>196030000</v>
      </c>
      <c r="L31" s="85">
        <f aca="true" t="shared" si="10" ref="L31:L42">H31+D31</f>
        <v>211702484.53000006</v>
      </c>
      <c r="M31" s="45">
        <f>L31-K31</f>
        <v>15672484.53000006</v>
      </c>
      <c r="N31" s="41">
        <f>L31/K31*100</f>
        <v>107.99494186093968</v>
      </c>
    </row>
    <row r="32" spans="1:14" s="64" customFormat="1" ht="16.5" customHeight="1">
      <c r="A32" s="71">
        <v>40000000</v>
      </c>
      <c r="B32" s="72" t="s">
        <v>8</v>
      </c>
      <c r="C32" s="73">
        <f>C33+C35+C38</f>
        <v>81283893.95</v>
      </c>
      <c r="D32" s="59">
        <f>D33+D35+D38</f>
        <v>81198864.75</v>
      </c>
      <c r="E32" s="59">
        <f t="shared" si="7"/>
        <v>-85029.20000000298</v>
      </c>
      <c r="F32" s="60">
        <f t="shared" si="8"/>
        <v>99.89539231467884</v>
      </c>
      <c r="G32" s="73">
        <f>G33+G35+G38</f>
        <v>0</v>
      </c>
      <c r="H32" s="59">
        <f>H33+H35+H38</f>
        <v>0</v>
      </c>
      <c r="I32" s="59">
        <f t="shared" si="6"/>
        <v>0</v>
      </c>
      <c r="J32" s="60"/>
      <c r="K32" s="18">
        <f t="shared" si="9"/>
        <v>81283893.95</v>
      </c>
      <c r="L32" s="11">
        <f t="shared" si="10"/>
        <v>81198864.75</v>
      </c>
      <c r="M32" s="59">
        <f>L32-K32</f>
        <v>-85029.20000000298</v>
      </c>
      <c r="N32" s="60">
        <f>L32/K32*100</f>
        <v>99.89539231467884</v>
      </c>
    </row>
    <row r="33" spans="1:14" ht="16.5" customHeight="1">
      <c r="A33" s="66">
        <v>41030000</v>
      </c>
      <c r="B33" s="48" t="s">
        <v>33</v>
      </c>
      <c r="C33" s="51">
        <f>C34</f>
        <v>78429700</v>
      </c>
      <c r="D33" s="12">
        <f>D34</f>
        <v>78429700</v>
      </c>
      <c r="E33" s="12">
        <f t="shared" si="7"/>
        <v>0</v>
      </c>
      <c r="F33" s="42">
        <f t="shared" si="8"/>
        <v>100</v>
      </c>
      <c r="G33" s="20"/>
      <c r="H33" s="12"/>
      <c r="I33" s="12">
        <f t="shared" si="6"/>
        <v>0</v>
      </c>
      <c r="J33" s="42"/>
      <c r="K33" s="20">
        <f t="shared" si="9"/>
        <v>78429700</v>
      </c>
      <c r="L33" s="12">
        <f t="shared" si="10"/>
        <v>78429700</v>
      </c>
      <c r="M33" s="12">
        <f>L33-K33</f>
        <v>0</v>
      </c>
      <c r="N33" s="60">
        <f>L33/K33*100</f>
        <v>100</v>
      </c>
    </row>
    <row r="34" spans="1:14" ht="16.5" customHeight="1">
      <c r="A34" s="86" t="s">
        <v>68</v>
      </c>
      <c r="B34" s="74" t="s">
        <v>69</v>
      </c>
      <c r="C34" s="63">
        <v>78429700</v>
      </c>
      <c r="D34" s="11">
        <v>78429700</v>
      </c>
      <c r="E34" s="11">
        <f t="shared" si="7"/>
        <v>0</v>
      </c>
      <c r="F34" s="40">
        <f t="shared" si="8"/>
        <v>100</v>
      </c>
      <c r="G34" s="18"/>
      <c r="H34" s="11"/>
      <c r="I34" s="11"/>
      <c r="J34" s="40"/>
      <c r="K34" s="18">
        <f t="shared" si="9"/>
        <v>78429700</v>
      </c>
      <c r="L34" s="11">
        <f t="shared" si="10"/>
        <v>78429700</v>
      </c>
      <c r="M34" s="11"/>
      <c r="N34" s="60"/>
    </row>
    <row r="35" spans="1:14" ht="16.5" customHeight="1">
      <c r="A35" s="66">
        <v>41040000</v>
      </c>
      <c r="B35" s="75" t="s">
        <v>34</v>
      </c>
      <c r="C35" s="51">
        <f>C36+C37</f>
        <v>1887208.95</v>
      </c>
      <c r="D35" s="12">
        <f>D36+D37</f>
        <v>1887208.95</v>
      </c>
      <c r="E35" s="12">
        <f t="shared" si="7"/>
        <v>0</v>
      </c>
      <c r="F35" s="42">
        <f t="shared" si="8"/>
        <v>100</v>
      </c>
      <c r="G35" s="20"/>
      <c r="H35" s="12"/>
      <c r="I35" s="12">
        <f>H35-G35</f>
        <v>0</v>
      </c>
      <c r="J35" s="42"/>
      <c r="K35" s="20">
        <f t="shared" si="9"/>
        <v>1887208.95</v>
      </c>
      <c r="L35" s="12">
        <f t="shared" si="10"/>
        <v>1887208.95</v>
      </c>
      <c r="M35" s="12">
        <f aca="true" t="shared" si="11" ref="M35:M42">L35-K35</f>
        <v>0</v>
      </c>
      <c r="N35" s="60">
        <f aca="true" t="shared" si="12" ref="N35:N42">L35/K35*100</f>
        <v>100</v>
      </c>
    </row>
    <row r="36" spans="1:14" ht="49.5" customHeight="1">
      <c r="A36" s="86" t="s">
        <v>70</v>
      </c>
      <c r="B36" s="76" t="s">
        <v>71</v>
      </c>
      <c r="C36" s="63">
        <v>1710900</v>
      </c>
      <c r="D36" s="11">
        <v>1710900</v>
      </c>
      <c r="E36" s="11">
        <f t="shared" si="7"/>
        <v>0</v>
      </c>
      <c r="F36" s="40">
        <f t="shared" si="8"/>
        <v>100</v>
      </c>
      <c r="G36" s="18"/>
      <c r="H36" s="11"/>
      <c r="I36" s="11"/>
      <c r="J36" s="40"/>
      <c r="K36" s="18">
        <f t="shared" si="9"/>
        <v>1710900</v>
      </c>
      <c r="L36" s="11">
        <f t="shared" si="10"/>
        <v>1710900</v>
      </c>
      <c r="M36" s="11">
        <f t="shared" si="11"/>
        <v>0</v>
      </c>
      <c r="N36" s="40">
        <f t="shared" si="12"/>
        <v>100</v>
      </c>
    </row>
    <row r="37" spans="1:14" ht="16.5" customHeight="1">
      <c r="A37" s="86" t="s">
        <v>72</v>
      </c>
      <c r="B37" s="77" t="s">
        <v>73</v>
      </c>
      <c r="C37" s="63">
        <v>176308.95</v>
      </c>
      <c r="D37" s="11">
        <v>176308.95</v>
      </c>
      <c r="E37" s="11">
        <f t="shared" si="7"/>
        <v>0</v>
      </c>
      <c r="F37" s="40">
        <f t="shared" si="8"/>
        <v>100</v>
      </c>
      <c r="G37" s="18"/>
      <c r="H37" s="11"/>
      <c r="I37" s="11"/>
      <c r="J37" s="40"/>
      <c r="K37" s="18">
        <f t="shared" si="9"/>
        <v>176308.95</v>
      </c>
      <c r="L37" s="11">
        <f t="shared" si="10"/>
        <v>176308.95</v>
      </c>
      <c r="M37" s="11">
        <f t="shared" si="11"/>
        <v>0</v>
      </c>
      <c r="N37" s="40">
        <f t="shared" si="12"/>
        <v>100</v>
      </c>
    </row>
    <row r="38" spans="1:14" ht="16.5" customHeight="1">
      <c r="A38" s="66">
        <v>41050000</v>
      </c>
      <c r="B38" s="75" t="s">
        <v>35</v>
      </c>
      <c r="C38" s="51">
        <f>C39+C40</f>
        <v>966985</v>
      </c>
      <c r="D38" s="12">
        <f>D39+D40</f>
        <v>881955.8</v>
      </c>
      <c r="E38" s="12">
        <f t="shared" si="7"/>
        <v>-85029.19999999995</v>
      </c>
      <c r="F38" s="42">
        <f t="shared" si="8"/>
        <v>91.20677156315764</v>
      </c>
      <c r="G38" s="20">
        <f>G39+G40</f>
        <v>0</v>
      </c>
      <c r="H38" s="12">
        <f>H39+H40</f>
        <v>0</v>
      </c>
      <c r="I38" s="12">
        <f>H38-G38</f>
        <v>0</v>
      </c>
      <c r="J38" s="42"/>
      <c r="K38" s="20">
        <f t="shared" si="9"/>
        <v>966985</v>
      </c>
      <c r="L38" s="12">
        <f t="shared" si="10"/>
        <v>881955.8</v>
      </c>
      <c r="M38" s="12">
        <f t="shared" si="11"/>
        <v>-85029.19999999995</v>
      </c>
      <c r="N38" s="42">
        <f t="shared" si="12"/>
        <v>91.20677156315764</v>
      </c>
    </row>
    <row r="39" spans="1:14" ht="50.25" customHeight="1">
      <c r="A39" s="86" t="s">
        <v>74</v>
      </c>
      <c r="B39" s="74" t="s">
        <v>75</v>
      </c>
      <c r="C39" s="63">
        <v>710527</v>
      </c>
      <c r="D39" s="11">
        <v>641609</v>
      </c>
      <c r="E39" s="11">
        <f t="shared" si="7"/>
        <v>-68918</v>
      </c>
      <c r="F39" s="40">
        <f t="shared" si="8"/>
        <v>90.30043896994766</v>
      </c>
      <c r="G39" s="18"/>
      <c r="H39" s="11"/>
      <c r="I39" s="11"/>
      <c r="J39" s="40"/>
      <c r="K39" s="18">
        <f t="shared" si="9"/>
        <v>710527</v>
      </c>
      <c r="L39" s="11">
        <f t="shared" si="10"/>
        <v>641609</v>
      </c>
      <c r="M39" s="11">
        <f t="shared" si="11"/>
        <v>-68918</v>
      </c>
      <c r="N39" s="40">
        <f t="shared" si="12"/>
        <v>90.30043896994766</v>
      </c>
    </row>
    <row r="40" spans="1:14" ht="16.5" customHeight="1">
      <c r="A40" s="86" t="s">
        <v>76</v>
      </c>
      <c r="B40" s="74" t="s">
        <v>77</v>
      </c>
      <c r="C40" s="63">
        <v>256458</v>
      </c>
      <c r="D40" s="11">
        <v>240346.8</v>
      </c>
      <c r="E40" s="11">
        <f t="shared" si="7"/>
        <v>-16111.200000000012</v>
      </c>
      <c r="F40" s="40">
        <f t="shared" si="8"/>
        <v>93.71780174531501</v>
      </c>
      <c r="G40" s="18"/>
      <c r="H40" s="11"/>
      <c r="I40" s="11"/>
      <c r="J40" s="40"/>
      <c r="K40" s="18">
        <f t="shared" si="9"/>
        <v>256458</v>
      </c>
      <c r="L40" s="11">
        <f t="shared" si="10"/>
        <v>240346.8</v>
      </c>
      <c r="M40" s="11">
        <f t="shared" si="11"/>
        <v>-16111.200000000012</v>
      </c>
      <c r="N40" s="40">
        <f t="shared" si="12"/>
        <v>93.71780174531501</v>
      </c>
    </row>
    <row r="41" spans="1:14" ht="16.5" customHeight="1" hidden="1">
      <c r="A41" s="71">
        <v>50000000</v>
      </c>
      <c r="B41" s="78" t="s">
        <v>17</v>
      </c>
      <c r="C41" s="79"/>
      <c r="D41" s="59"/>
      <c r="E41" s="59">
        <f t="shared" si="7"/>
        <v>0</v>
      </c>
      <c r="F41" s="60"/>
      <c r="G41" s="73"/>
      <c r="H41" s="59"/>
      <c r="I41" s="59">
        <f>H41-G41</f>
        <v>0</v>
      </c>
      <c r="J41" s="60"/>
      <c r="K41" s="73">
        <f t="shared" si="9"/>
        <v>0</v>
      </c>
      <c r="L41" s="59">
        <f t="shared" si="10"/>
        <v>0</v>
      </c>
      <c r="M41" s="59">
        <f t="shared" si="11"/>
        <v>0</v>
      </c>
      <c r="N41" s="60" t="e">
        <f t="shared" si="12"/>
        <v>#DIV/0!</v>
      </c>
    </row>
    <row r="42" spans="1:14" ht="16.5" customHeight="1">
      <c r="A42" s="27"/>
      <c r="B42" s="28" t="s">
        <v>16</v>
      </c>
      <c r="C42" s="44">
        <f>SUM(C31+C32)</f>
        <v>275283893.95</v>
      </c>
      <c r="D42" s="45">
        <f>SUM(D31+D32)</f>
        <v>284417916.76000005</v>
      </c>
      <c r="E42" s="45">
        <f t="shared" si="7"/>
        <v>9134022.810000062</v>
      </c>
      <c r="F42" s="41">
        <f>D42/C42*100</f>
        <v>103.31803749174628</v>
      </c>
      <c r="G42" s="44">
        <f>SUM(G31+G32+G41)</f>
        <v>2030000</v>
      </c>
      <c r="H42" s="45">
        <f>SUM(H31+H32+H41)</f>
        <v>8483432.52</v>
      </c>
      <c r="I42" s="45">
        <f>H42-G42</f>
        <v>6453432.52</v>
      </c>
      <c r="J42" s="41">
        <f>H42/G42*100</f>
        <v>417.90307980295563</v>
      </c>
      <c r="K42" s="84">
        <f t="shared" si="9"/>
        <v>277313893.95</v>
      </c>
      <c r="L42" s="85">
        <f t="shared" si="10"/>
        <v>292901349.28000003</v>
      </c>
      <c r="M42" s="45">
        <f t="shared" si="11"/>
        <v>15587455.330000043</v>
      </c>
      <c r="N42" s="41">
        <f t="shared" si="12"/>
        <v>105.62087067040733</v>
      </c>
    </row>
    <row r="44" spans="1:14" ht="15">
      <c r="A44" s="96"/>
      <c r="B44" s="97" t="s">
        <v>19</v>
      </c>
      <c r="C44" s="98"/>
      <c r="D44" s="99"/>
      <c r="E44" s="99"/>
      <c r="F44" s="100"/>
      <c r="G44" s="101"/>
      <c r="H44" s="99"/>
      <c r="I44" s="99"/>
      <c r="J44" s="100"/>
      <c r="K44" s="101"/>
      <c r="L44" s="99"/>
      <c r="M44" s="99"/>
      <c r="N44" s="100"/>
    </row>
    <row r="45" spans="1:14" ht="15">
      <c r="A45" s="29" t="s">
        <v>24</v>
      </c>
      <c r="B45" s="30" t="s">
        <v>4</v>
      </c>
      <c r="C45" s="50">
        <f>SUM(C46:C48)</f>
        <v>44112300.14</v>
      </c>
      <c r="D45" s="12">
        <f>SUM(D46:D48)</f>
        <v>43803832.05</v>
      </c>
      <c r="E45" s="12">
        <f aca="true" t="shared" si="13" ref="E45:E70">D45-C45</f>
        <v>-308468.0900000036</v>
      </c>
      <c r="F45" s="42">
        <f aca="true" t="shared" si="14" ref="F45:F64">D45/C45*100</f>
        <v>99.30072091226026</v>
      </c>
      <c r="G45" s="50">
        <f>SUM(G46:G48)</f>
        <v>0</v>
      </c>
      <c r="H45" s="12">
        <f>SUM(H46:H48)</f>
        <v>0</v>
      </c>
      <c r="I45" s="12">
        <f>H45-G45</f>
        <v>0</v>
      </c>
      <c r="J45" s="42"/>
      <c r="K45" s="20">
        <f aca="true" t="shared" si="15" ref="K45:K76">C45+G45</f>
        <v>44112300.14</v>
      </c>
      <c r="L45" s="92">
        <f aca="true" t="shared" si="16" ref="L45:L76">D45+H45</f>
        <v>43803832.05</v>
      </c>
      <c r="M45" s="12">
        <f aca="true" t="shared" si="17" ref="M45:M76">L45-K45</f>
        <v>-308468.0900000036</v>
      </c>
      <c r="N45" s="42">
        <f aca="true" t="shared" si="18" ref="N45:N71">L45/K45*100</f>
        <v>99.30072091226026</v>
      </c>
    </row>
    <row r="46" spans="1:14" ht="45">
      <c r="A46" s="90" t="s">
        <v>81</v>
      </c>
      <c r="B46" s="88" t="s">
        <v>82</v>
      </c>
      <c r="C46" s="47">
        <v>39545994.33</v>
      </c>
      <c r="D46" s="11">
        <v>39252661.11</v>
      </c>
      <c r="E46" s="11">
        <f t="shared" si="13"/>
        <v>-293333.2199999988</v>
      </c>
      <c r="F46" s="40">
        <f t="shared" si="14"/>
        <v>99.2582479591935</v>
      </c>
      <c r="G46" s="47"/>
      <c r="H46" s="91"/>
      <c r="I46" s="11"/>
      <c r="J46" s="40"/>
      <c r="K46" s="18">
        <f t="shared" si="15"/>
        <v>39545994.33</v>
      </c>
      <c r="L46" s="93">
        <f t="shared" si="16"/>
        <v>39252661.11</v>
      </c>
      <c r="M46" s="11">
        <f t="shared" si="17"/>
        <v>-293333.2199999988</v>
      </c>
      <c r="N46" s="40">
        <f t="shared" si="18"/>
        <v>99.2582479591935</v>
      </c>
    </row>
    <row r="47" spans="1:14" ht="30">
      <c r="A47" s="90" t="s">
        <v>83</v>
      </c>
      <c r="B47" s="88" t="s">
        <v>84</v>
      </c>
      <c r="C47" s="47">
        <v>3898646.81</v>
      </c>
      <c r="D47" s="11">
        <v>3896266.43</v>
      </c>
      <c r="E47" s="11">
        <f t="shared" si="13"/>
        <v>-2380.3799999998882</v>
      </c>
      <c r="F47" s="40">
        <f t="shared" si="14"/>
        <v>99.9389434304771</v>
      </c>
      <c r="G47" s="47"/>
      <c r="H47" s="91"/>
      <c r="I47" s="11"/>
      <c r="J47" s="40"/>
      <c r="K47" s="18">
        <f t="shared" si="15"/>
        <v>3898646.81</v>
      </c>
      <c r="L47" s="93">
        <f t="shared" si="16"/>
        <v>3896266.43</v>
      </c>
      <c r="M47" s="11">
        <f t="shared" si="17"/>
        <v>-2380.3799999998882</v>
      </c>
      <c r="N47" s="40">
        <f t="shared" si="18"/>
        <v>99.9389434304771</v>
      </c>
    </row>
    <row r="48" spans="1:14" ht="15">
      <c r="A48" s="90" t="s">
        <v>85</v>
      </c>
      <c r="B48" s="88" t="s">
        <v>86</v>
      </c>
      <c r="C48" s="47">
        <v>667659</v>
      </c>
      <c r="D48" s="11">
        <v>654904.51</v>
      </c>
      <c r="E48" s="11">
        <f t="shared" si="13"/>
        <v>-12754.48999999999</v>
      </c>
      <c r="F48" s="40">
        <f t="shared" si="14"/>
        <v>98.08967002616605</v>
      </c>
      <c r="G48" s="47"/>
      <c r="H48" s="91"/>
      <c r="I48" s="11"/>
      <c r="J48" s="40"/>
      <c r="K48" s="18">
        <f t="shared" si="15"/>
        <v>667659</v>
      </c>
      <c r="L48" s="93">
        <f t="shared" si="16"/>
        <v>654904.51</v>
      </c>
      <c r="M48" s="11">
        <f t="shared" si="17"/>
        <v>-12754.48999999999</v>
      </c>
      <c r="N48" s="40">
        <f t="shared" si="18"/>
        <v>98.08967002616605</v>
      </c>
    </row>
    <row r="49" spans="1:14" ht="15">
      <c r="A49" s="29" t="s">
        <v>25</v>
      </c>
      <c r="B49" s="30" t="s">
        <v>80</v>
      </c>
      <c r="C49" s="50">
        <f>SUM(C50:C59)</f>
        <v>162995732.29999998</v>
      </c>
      <c r="D49" s="12">
        <f>SUM(D50:D59)</f>
        <v>157534335.68999997</v>
      </c>
      <c r="E49" s="12">
        <f t="shared" si="13"/>
        <v>-5461396.610000014</v>
      </c>
      <c r="F49" s="42">
        <f t="shared" si="14"/>
        <v>96.64936220541769</v>
      </c>
      <c r="G49" s="50">
        <f>SUM(G50:G59)</f>
        <v>5101961.02</v>
      </c>
      <c r="H49" s="12">
        <f>SUM(H50:H59)</f>
        <v>3945862.75</v>
      </c>
      <c r="I49" s="12">
        <f aca="true" t="shared" si="19" ref="I49:I56">H49-G49</f>
        <v>-1156098.2699999996</v>
      </c>
      <c r="J49" s="42">
        <f>H49/G49*100</f>
        <v>77.34011950565628</v>
      </c>
      <c r="K49" s="20">
        <f t="shared" si="15"/>
        <v>168097693.32</v>
      </c>
      <c r="L49" s="92">
        <f t="shared" si="16"/>
        <v>161480198.43999997</v>
      </c>
      <c r="M49" s="12">
        <f t="shared" si="17"/>
        <v>-6617494.880000025</v>
      </c>
      <c r="N49" s="42">
        <f t="shared" si="18"/>
        <v>96.06330417193614</v>
      </c>
    </row>
    <row r="50" spans="1:14" ht="15">
      <c r="A50" s="90" t="s">
        <v>40</v>
      </c>
      <c r="B50" s="88" t="s">
        <v>87</v>
      </c>
      <c r="C50" s="21">
        <v>27052442.95</v>
      </c>
      <c r="D50" s="13">
        <v>25900446.46</v>
      </c>
      <c r="E50" s="13">
        <f t="shared" si="13"/>
        <v>-1151996.4899999984</v>
      </c>
      <c r="F50" s="56">
        <f t="shared" si="14"/>
        <v>95.74161752367729</v>
      </c>
      <c r="G50" s="21">
        <v>309000</v>
      </c>
      <c r="H50" s="13"/>
      <c r="I50" s="11">
        <f t="shared" si="19"/>
        <v>-309000</v>
      </c>
      <c r="J50" s="40">
        <f>H50/G50*100</f>
        <v>0</v>
      </c>
      <c r="K50" s="18">
        <f t="shared" si="15"/>
        <v>27361442.95</v>
      </c>
      <c r="L50" s="93">
        <f t="shared" si="16"/>
        <v>25900446.46</v>
      </c>
      <c r="M50" s="11">
        <f t="shared" si="17"/>
        <v>-1460996.4899999984</v>
      </c>
      <c r="N50" s="40">
        <f t="shared" si="18"/>
        <v>94.66038215649004</v>
      </c>
    </row>
    <row r="51" spans="1:14" ht="30">
      <c r="A51" s="90" t="s">
        <v>88</v>
      </c>
      <c r="B51" s="88" t="s">
        <v>89</v>
      </c>
      <c r="C51" s="21">
        <v>44790790</v>
      </c>
      <c r="D51" s="13">
        <v>41089488.02</v>
      </c>
      <c r="E51" s="13">
        <f t="shared" si="13"/>
        <v>-3701301.9799999967</v>
      </c>
      <c r="F51" s="56">
        <f t="shared" si="14"/>
        <v>91.73646640302616</v>
      </c>
      <c r="G51" s="21">
        <v>1558000</v>
      </c>
      <c r="H51" s="13">
        <v>824901.73</v>
      </c>
      <c r="I51" s="11">
        <f t="shared" si="19"/>
        <v>-733098.27</v>
      </c>
      <c r="J51" s="40">
        <f>H51/G51*100</f>
        <v>52.94619576379974</v>
      </c>
      <c r="K51" s="18">
        <f t="shared" si="15"/>
        <v>46348790</v>
      </c>
      <c r="L51" s="93">
        <f t="shared" si="16"/>
        <v>41914389.75</v>
      </c>
      <c r="M51" s="11">
        <f t="shared" si="17"/>
        <v>-4434400.25</v>
      </c>
      <c r="N51" s="40">
        <f t="shared" si="18"/>
        <v>90.43254365432193</v>
      </c>
    </row>
    <row r="52" spans="1:14" ht="30">
      <c r="A52" s="90" t="s">
        <v>90</v>
      </c>
      <c r="B52" s="88" t="s">
        <v>89</v>
      </c>
      <c r="C52" s="21">
        <v>78429700</v>
      </c>
      <c r="D52" s="13">
        <v>78213818.83</v>
      </c>
      <c r="E52" s="13">
        <f t="shared" si="13"/>
        <v>-215881.1700000018</v>
      </c>
      <c r="F52" s="56">
        <f t="shared" si="14"/>
        <v>99.72474563845074</v>
      </c>
      <c r="G52" s="21"/>
      <c r="H52" s="13"/>
      <c r="I52" s="11">
        <f t="shared" si="19"/>
        <v>0</v>
      </c>
      <c r="J52" s="40"/>
      <c r="K52" s="18">
        <f t="shared" si="15"/>
        <v>78429700</v>
      </c>
      <c r="L52" s="93">
        <f t="shared" si="16"/>
        <v>78213818.83</v>
      </c>
      <c r="M52" s="11">
        <f t="shared" si="17"/>
        <v>-215881.1700000018</v>
      </c>
      <c r="N52" s="40">
        <f t="shared" si="18"/>
        <v>99.72474563845074</v>
      </c>
    </row>
    <row r="53" spans="1:14" ht="30">
      <c r="A53" s="90" t="s">
        <v>91</v>
      </c>
      <c r="B53" s="88" t="s">
        <v>89</v>
      </c>
      <c r="C53" s="21">
        <v>1538015.88</v>
      </c>
      <c r="D53" s="13">
        <v>1538015.88</v>
      </c>
      <c r="E53" s="13">
        <f t="shared" si="13"/>
        <v>0</v>
      </c>
      <c r="F53" s="56">
        <f t="shared" si="14"/>
        <v>100</v>
      </c>
      <c r="G53" s="21">
        <v>3076961.02</v>
      </c>
      <c r="H53" s="13">
        <v>3076961.02</v>
      </c>
      <c r="I53" s="11">
        <f t="shared" si="19"/>
        <v>0</v>
      </c>
      <c r="J53" s="40">
        <f>H53/G53*100</f>
        <v>100</v>
      </c>
      <c r="K53" s="18">
        <f t="shared" si="15"/>
        <v>4614976.9</v>
      </c>
      <c r="L53" s="93">
        <f t="shared" si="16"/>
        <v>4614976.9</v>
      </c>
      <c r="M53" s="11">
        <f t="shared" si="17"/>
        <v>0</v>
      </c>
      <c r="N53" s="40">
        <f t="shared" si="18"/>
        <v>100</v>
      </c>
    </row>
    <row r="54" spans="1:14" ht="30">
      <c r="A54" s="90" t="s">
        <v>44</v>
      </c>
      <c r="B54" s="88" t="s">
        <v>92</v>
      </c>
      <c r="C54" s="21">
        <v>2007621</v>
      </c>
      <c r="D54" s="13">
        <v>1974941.47</v>
      </c>
      <c r="E54" s="13">
        <f t="shared" si="13"/>
        <v>-32679.530000000028</v>
      </c>
      <c r="F54" s="56">
        <f t="shared" si="14"/>
        <v>98.37222613232278</v>
      </c>
      <c r="G54" s="21"/>
      <c r="H54" s="13"/>
      <c r="I54" s="11">
        <f t="shared" si="19"/>
        <v>0</v>
      </c>
      <c r="J54" s="40"/>
      <c r="K54" s="18">
        <f t="shared" si="15"/>
        <v>2007621</v>
      </c>
      <c r="L54" s="93">
        <f t="shared" si="16"/>
        <v>1974941.47</v>
      </c>
      <c r="M54" s="11">
        <f t="shared" si="17"/>
        <v>-32679.530000000028</v>
      </c>
      <c r="N54" s="40">
        <f t="shared" si="18"/>
        <v>98.37222613232278</v>
      </c>
    </row>
    <row r="55" spans="1:14" ht="15">
      <c r="A55" s="90" t="s">
        <v>45</v>
      </c>
      <c r="B55" s="88" t="s">
        <v>93</v>
      </c>
      <c r="C55" s="21">
        <v>3938243.47</v>
      </c>
      <c r="D55" s="13">
        <v>3936537.47</v>
      </c>
      <c r="E55" s="13">
        <f t="shared" si="13"/>
        <v>-1706</v>
      </c>
      <c r="F55" s="56">
        <f t="shared" si="14"/>
        <v>99.95668119523347</v>
      </c>
      <c r="G55" s="21"/>
      <c r="H55" s="13"/>
      <c r="I55" s="11">
        <f t="shared" si="19"/>
        <v>0</v>
      </c>
      <c r="J55" s="40"/>
      <c r="K55" s="18">
        <f t="shared" si="15"/>
        <v>3938243.47</v>
      </c>
      <c r="L55" s="93">
        <f t="shared" si="16"/>
        <v>3936537.47</v>
      </c>
      <c r="M55" s="11">
        <f t="shared" si="17"/>
        <v>-1706</v>
      </c>
      <c r="N55" s="40">
        <f t="shared" si="18"/>
        <v>99.95668119523347</v>
      </c>
    </row>
    <row r="56" spans="1:14" ht="15">
      <c r="A56" s="90" t="s">
        <v>94</v>
      </c>
      <c r="B56" s="88" t="s">
        <v>95</v>
      </c>
      <c r="C56" s="21">
        <v>3845100</v>
      </c>
      <c r="D56" s="13">
        <v>3773445.23</v>
      </c>
      <c r="E56" s="13">
        <f t="shared" si="13"/>
        <v>-71654.77000000002</v>
      </c>
      <c r="F56" s="56">
        <f t="shared" si="14"/>
        <v>98.13646537151179</v>
      </c>
      <c r="G56" s="21">
        <v>158000</v>
      </c>
      <c r="H56" s="13">
        <v>44000</v>
      </c>
      <c r="I56" s="11">
        <f t="shared" si="19"/>
        <v>-114000</v>
      </c>
      <c r="J56" s="40">
        <f>H56/G56*100</f>
        <v>27.848101265822784</v>
      </c>
      <c r="K56" s="18">
        <f t="shared" si="15"/>
        <v>4003100</v>
      </c>
      <c r="L56" s="93">
        <f t="shared" si="16"/>
        <v>3817445.23</v>
      </c>
      <c r="M56" s="11">
        <f t="shared" si="17"/>
        <v>-185654.77000000002</v>
      </c>
      <c r="N56" s="40">
        <f t="shared" si="18"/>
        <v>95.36222502560516</v>
      </c>
    </row>
    <row r="57" spans="1:14" ht="15">
      <c r="A57" s="90" t="s">
        <v>96</v>
      </c>
      <c r="B57" s="88" t="s">
        <v>97</v>
      </c>
      <c r="C57" s="21">
        <v>365292</v>
      </c>
      <c r="D57" s="13">
        <v>365292</v>
      </c>
      <c r="E57" s="13">
        <f t="shared" si="13"/>
        <v>0</v>
      </c>
      <c r="F57" s="56">
        <f t="shared" si="14"/>
        <v>100</v>
      </c>
      <c r="G57" s="21"/>
      <c r="H57" s="13"/>
      <c r="I57" s="11"/>
      <c r="J57" s="40"/>
      <c r="K57" s="18">
        <f t="shared" si="15"/>
        <v>365292</v>
      </c>
      <c r="L57" s="93">
        <f t="shared" si="16"/>
        <v>365292</v>
      </c>
      <c r="M57" s="11">
        <f t="shared" si="17"/>
        <v>0</v>
      </c>
      <c r="N57" s="40">
        <f t="shared" si="18"/>
        <v>100</v>
      </c>
    </row>
    <row r="58" spans="1:14" ht="30">
      <c r="A58" s="90" t="s">
        <v>98</v>
      </c>
      <c r="B58" s="88" t="s">
        <v>99</v>
      </c>
      <c r="C58" s="21">
        <v>318000</v>
      </c>
      <c r="D58" s="13">
        <v>316070.41</v>
      </c>
      <c r="E58" s="13">
        <f t="shared" si="13"/>
        <v>-1929.5900000000256</v>
      </c>
      <c r="F58" s="56">
        <f t="shared" si="14"/>
        <v>99.3932106918239</v>
      </c>
      <c r="G58" s="21"/>
      <c r="H58" s="13"/>
      <c r="I58" s="11">
        <f aca="true" t="shared" si="20" ref="I58:I65">H58-G58</f>
        <v>0</v>
      </c>
      <c r="J58" s="40"/>
      <c r="K58" s="18">
        <f t="shared" si="15"/>
        <v>318000</v>
      </c>
      <c r="L58" s="93">
        <f t="shared" si="16"/>
        <v>316070.41</v>
      </c>
      <c r="M58" s="11">
        <f t="shared" si="17"/>
        <v>-1929.5900000000256</v>
      </c>
      <c r="N58" s="40">
        <f t="shared" si="18"/>
        <v>99.3932106918239</v>
      </c>
    </row>
    <row r="59" spans="1:14" ht="45">
      <c r="A59" s="90" t="s">
        <v>46</v>
      </c>
      <c r="B59" s="88" t="s">
        <v>100</v>
      </c>
      <c r="C59" s="21">
        <v>710527</v>
      </c>
      <c r="D59" s="13">
        <v>426279.92</v>
      </c>
      <c r="E59" s="13">
        <f t="shared" si="13"/>
        <v>-284247.08</v>
      </c>
      <c r="F59" s="56">
        <f t="shared" si="14"/>
        <v>59.99489393084288</v>
      </c>
      <c r="G59" s="21"/>
      <c r="H59" s="13"/>
      <c r="I59" s="11">
        <f t="shared" si="20"/>
        <v>0</v>
      </c>
      <c r="J59" s="40"/>
      <c r="K59" s="18">
        <f t="shared" si="15"/>
        <v>710527</v>
      </c>
      <c r="L59" s="93">
        <f t="shared" si="16"/>
        <v>426279.92</v>
      </c>
      <c r="M59" s="11">
        <f t="shared" si="17"/>
        <v>-284247.08</v>
      </c>
      <c r="N59" s="40">
        <f t="shared" si="18"/>
        <v>59.99489393084288</v>
      </c>
    </row>
    <row r="60" spans="1:14" ht="15">
      <c r="A60" s="29" t="s">
        <v>26</v>
      </c>
      <c r="B60" s="30" t="s">
        <v>21</v>
      </c>
      <c r="C60" s="50">
        <f>C61+C62+C63</f>
        <v>6291461</v>
      </c>
      <c r="D60" s="12">
        <f>D61+D62+D63</f>
        <v>5804157.73</v>
      </c>
      <c r="E60" s="59">
        <f t="shared" si="13"/>
        <v>-487303.26999999955</v>
      </c>
      <c r="F60" s="60">
        <f t="shared" si="14"/>
        <v>92.25452927388409</v>
      </c>
      <c r="G60" s="50">
        <f>G61+G62+G63</f>
        <v>4582500</v>
      </c>
      <c r="H60" s="12">
        <f>H61+H62+H63</f>
        <v>4538078.85</v>
      </c>
      <c r="I60" s="12">
        <f t="shared" si="20"/>
        <v>-44421.15000000037</v>
      </c>
      <c r="J60" s="42">
        <f>H60/G60*100</f>
        <v>99.03063502454991</v>
      </c>
      <c r="K60" s="20">
        <f t="shared" si="15"/>
        <v>10873961</v>
      </c>
      <c r="L60" s="92">
        <f t="shared" si="16"/>
        <v>10342236.58</v>
      </c>
      <c r="M60" s="12">
        <f t="shared" si="17"/>
        <v>-531724.4199999999</v>
      </c>
      <c r="N60" s="42">
        <f t="shared" si="18"/>
        <v>95.11011286503603</v>
      </c>
    </row>
    <row r="61" spans="1:14" ht="15">
      <c r="A61" s="90" t="s">
        <v>47</v>
      </c>
      <c r="B61" s="88" t="s">
        <v>101</v>
      </c>
      <c r="C61" s="21">
        <v>3424875</v>
      </c>
      <c r="D61" s="13">
        <v>3424875</v>
      </c>
      <c r="E61" s="13">
        <f t="shared" si="13"/>
        <v>0</v>
      </c>
      <c r="F61" s="56">
        <f t="shared" si="14"/>
        <v>100</v>
      </c>
      <c r="G61" s="21">
        <v>4532500</v>
      </c>
      <c r="H61" s="13">
        <v>4488078.85</v>
      </c>
      <c r="I61" s="11">
        <f t="shared" si="20"/>
        <v>-44421.15000000037</v>
      </c>
      <c r="J61" s="40">
        <f>H61/G61*100</f>
        <v>99.01994153337009</v>
      </c>
      <c r="K61" s="18">
        <f t="shared" si="15"/>
        <v>7957375</v>
      </c>
      <c r="L61" s="93">
        <f t="shared" si="16"/>
        <v>7912953.85</v>
      </c>
      <c r="M61" s="11">
        <f t="shared" si="17"/>
        <v>-44421.15000000037</v>
      </c>
      <c r="N61" s="40">
        <f t="shared" si="18"/>
        <v>99.44176125920922</v>
      </c>
    </row>
    <row r="62" spans="1:14" ht="30">
      <c r="A62" s="90" t="s">
        <v>102</v>
      </c>
      <c r="B62" s="88" t="s">
        <v>103</v>
      </c>
      <c r="C62" s="21">
        <v>2777180</v>
      </c>
      <c r="D62" s="13">
        <v>2289876.73</v>
      </c>
      <c r="E62" s="13">
        <f t="shared" si="13"/>
        <v>-487303.27</v>
      </c>
      <c r="F62" s="56">
        <f t="shared" si="14"/>
        <v>82.45330623150102</v>
      </c>
      <c r="G62" s="18">
        <v>50000</v>
      </c>
      <c r="H62" s="11">
        <v>50000</v>
      </c>
      <c r="I62" s="11">
        <f t="shared" si="20"/>
        <v>0</v>
      </c>
      <c r="J62" s="40"/>
      <c r="K62" s="18">
        <f t="shared" si="15"/>
        <v>2827180</v>
      </c>
      <c r="L62" s="93">
        <f t="shared" si="16"/>
        <v>2339876.73</v>
      </c>
      <c r="M62" s="11">
        <f t="shared" si="17"/>
        <v>-487303.27</v>
      </c>
      <c r="N62" s="40">
        <f t="shared" si="18"/>
        <v>82.76362771383499</v>
      </c>
    </row>
    <row r="63" spans="1:14" ht="15">
      <c r="A63" s="90" t="s">
        <v>104</v>
      </c>
      <c r="B63" s="88" t="s">
        <v>105</v>
      </c>
      <c r="C63" s="21">
        <v>89406</v>
      </c>
      <c r="D63" s="13">
        <v>89406</v>
      </c>
      <c r="E63" s="13">
        <f t="shared" si="13"/>
        <v>0</v>
      </c>
      <c r="F63" s="56">
        <f t="shared" si="14"/>
        <v>100</v>
      </c>
      <c r="G63" s="18"/>
      <c r="H63" s="11"/>
      <c r="I63" s="11">
        <f t="shared" si="20"/>
        <v>0</v>
      </c>
      <c r="J63" s="40"/>
      <c r="K63" s="18">
        <f t="shared" si="15"/>
        <v>89406</v>
      </c>
      <c r="L63" s="93">
        <f t="shared" si="16"/>
        <v>89406</v>
      </c>
      <c r="M63" s="11">
        <f t="shared" si="17"/>
        <v>0</v>
      </c>
      <c r="N63" s="40">
        <f t="shared" si="18"/>
        <v>100</v>
      </c>
    </row>
    <row r="64" spans="1:14" ht="15">
      <c r="A64" s="29" t="s">
        <v>27</v>
      </c>
      <c r="B64" s="48" t="s">
        <v>5</v>
      </c>
      <c r="C64" s="50">
        <f>SUM(C65:C78)</f>
        <v>16774422.349999998</v>
      </c>
      <c r="D64" s="12">
        <f>SUM(D65:D78)</f>
        <v>15925420.05</v>
      </c>
      <c r="E64" s="59">
        <f t="shared" si="13"/>
        <v>-849002.299999997</v>
      </c>
      <c r="F64" s="60">
        <f t="shared" si="14"/>
        <v>94.93870917110897</v>
      </c>
      <c r="G64" s="50">
        <f>SUM(G65:G78)</f>
        <v>236521</v>
      </c>
      <c r="H64" s="12">
        <f>SUM(H65:H78)</f>
        <v>236521</v>
      </c>
      <c r="I64" s="12">
        <f t="shared" si="20"/>
        <v>0</v>
      </c>
      <c r="J64" s="42">
        <f>H64/G64*100</f>
        <v>100</v>
      </c>
      <c r="K64" s="20">
        <f t="shared" si="15"/>
        <v>17010943.349999998</v>
      </c>
      <c r="L64" s="92">
        <f t="shared" si="16"/>
        <v>16161941.05</v>
      </c>
      <c r="M64" s="12">
        <f t="shared" si="17"/>
        <v>-849002.299999997</v>
      </c>
      <c r="N64" s="42">
        <f t="shared" si="18"/>
        <v>95.00908160980974</v>
      </c>
    </row>
    <row r="65" spans="1:14" ht="30" hidden="1">
      <c r="A65" s="90" t="s">
        <v>106</v>
      </c>
      <c r="B65" s="88" t="s">
        <v>107</v>
      </c>
      <c r="C65" s="21"/>
      <c r="D65" s="13"/>
      <c r="E65" s="13">
        <f t="shared" si="13"/>
        <v>0</v>
      </c>
      <c r="F65" s="56"/>
      <c r="G65" s="18"/>
      <c r="H65" s="11"/>
      <c r="I65" s="11">
        <f t="shared" si="20"/>
        <v>0</v>
      </c>
      <c r="J65" s="40"/>
      <c r="K65" s="18">
        <f t="shared" si="15"/>
        <v>0</v>
      </c>
      <c r="L65" s="93">
        <f t="shared" si="16"/>
        <v>0</v>
      </c>
      <c r="M65" s="11">
        <f t="shared" si="17"/>
        <v>0</v>
      </c>
      <c r="N65" s="40" t="e">
        <f t="shared" si="18"/>
        <v>#DIV/0!</v>
      </c>
    </row>
    <row r="66" spans="1:14" ht="30">
      <c r="A66" s="90" t="s">
        <v>108</v>
      </c>
      <c r="B66" s="88" t="s">
        <v>109</v>
      </c>
      <c r="C66" s="21">
        <v>22000</v>
      </c>
      <c r="D66" s="13">
        <v>22000</v>
      </c>
      <c r="E66" s="13">
        <f t="shared" si="13"/>
        <v>0</v>
      </c>
      <c r="F66" s="56">
        <f aca="true" t="shared" si="21" ref="F66:F71">D66/C66*100</f>
        <v>100</v>
      </c>
      <c r="G66" s="18"/>
      <c r="H66" s="11"/>
      <c r="I66" s="11"/>
      <c r="J66" s="40"/>
      <c r="K66" s="18">
        <f t="shared" si="15"/>
        <v>22000</v>
      </c>
      <c r="L66" s="93">
        <f t="shared" si="16"/>
        <v>22000</v>
      </c>
      <c r="M66" s="11">
        <f t="shared" si="17"/>
        <v>0</v>
      </c>
      <c r="N66" s="40">
        <f t="shared" si="18"/>
        <v>100</v>
      </c>
    </row>
    <row r="67" spans="1:14" ht="30">
      <c r="A67" s="90" t="s">
        <v>110</v>
      </c>
      <c r="B67" s="88" t="s">
        <v>111</v>
      </c>
      <c r="C67" s="21">
        <v>715000</v>
      </c>
      <c r="D67" s="13">
        <v>697027.18</v>
      </c>
      <c r="E67" s="13">
        <f t="shared" si="13"/>
        <v>-17972.81999999995</v>
      </c>
      <c r="F67" s="56">
        <f t="shared" si="21"/>
        <v>97.48631888111888</v>
      </c>
      <c r="G67" s="18"/>
      <c r="H67" s="11"/>
      <c r="I67" s="11"/>
      <c r="J67" s="40"/>
      <c r="K67" s="18">
        <f t="shared" si="15"/>
        <v>715000</v>
      </c>
      <c r="L67" s="93">
        <f t="shared" si="16"/>
        <v>697027.18</v>
      </c>
      <c r="M67" s="11">
        <f t="shared" si="17"/>
        <v>-17972.81999999995</v>
      </c>
      <c r="N67" s="40">
        <f t="shared" si="18"/>
        <v>97.48631888111888</v>
      </c>
    </row>
    <row r="68" spans="1:14" ht="30">
      <c r="A68" s="90" t="s">
        <v>112</v>
      </c>
      <c r="B68" s="88" t="s">
        <v>113</v>
      </c>
      <c r="C68" s="21">
        <v>80000</v>
      </c>
      <c r="D68" s="13">
        <v>80000</v>
      </c>
      <c r="E68" s="13">
        <f t="shared" si="13"/>
        <v>0</v>
      </c>
      <c r="F68" s="56">
        <f t="shared" si="21"/>
        <v>100</v>
      </c>
      <c r="G68" s="18"/>
      <c r="H68" s="11"/>
      <c r="I68" s="11"/>
      <c r="J68" s="40"/>
      <c r="K68" s="18">
        <f t="shared" si="15"/>
        <v>80000</v>
      </c>
      <c r="L68" s="93">
        <f t="shared" si="16"/>
        <v>80000</v>
      </c>
      <c r="M68" s="11">
        <f t="shared" si="17"/>
        <v>0</v>
      </c>
      <c r="N68" s="40">
        <f t="shared" si="18"/>
        <v>100</v>
      </c>
    </row>
    <row r="69" spans="1:14" ht="30">
      <c r="A69" s="90" t="s">
        <v>48</v>
      </c>
      <c r="B69" s="88" t="s">
        <v>114</v>
      </c>
      <c r="C69" s="21">
        <v>162000</v>
      </c>
      <c r="D69" s="13">
        <v>162000</v>
      </c>
      <c r="E69" s="13">
        <f t="shared" si="13"/>
        <v>0</v>
      </c>
      <c r="F69" s="56">
        <f t="shared" si="21"/>
        <v>100</v>
      </c>
      <c r="G69" s="18"/>
      <c r="H69" s="11"/>
      <c r="I69" s="11"/>
      <c r="J69" s="40"/>
      <c r="K69" s="18">
        <f t="shared" si="15"/>
        <v>162000</v>
      </c>
      <c r="L69" s="93">
        <f t="shared" si="16"/>
        <v>162000</v>
      </c>
      <c r="M69" s="11">
        <f t="shared" si="17"/>
        <v>0</v>
      </c>
      <c r="N69" s="40">
        <f t="shared" si="18"/>
        <v>100</v>
      </c>
    </row>
    <row r="70" spans="1:14" ht="30">
      <c r="A70" s="90" t="s">
        <v>115</v>
      </c>
      <c r="B70" s="88" t="s">
        <v>116</v>
      </c>
      <c r="C70" s="21">
        <v>50022</v>
      </c>
      <c r="D70" s="13">
        <v>49366.8</v>
      </c>
      <c r="E70" s="13">
        <f t="shared" si="13"/>
        <v>-655.1999999999971</v>
      </c>
      <c r="F70" s="56">
        <f t="shared" si="21"/>
        <v>98.69017632241814</v>
      </c>
      <c r="G70" s="18"/>
      <c r="H70" s="11"/>
      <c r="I70" s="11"/>
      <c r="J70" s="40"/>
      <c r="K70" s="18">
        <f t="shared" si="15"/>
        <v>50022</v>
      </c>
      <c r="L70" s="93">
        <f t="shared" si="16"/>
        <v>49366.8</v>
      </c>
      <c r="M70" s="11">
        <f t="shared" si="17"/>
        <v>-655.1999999999971</v>
      </c>
      <c r="N70" s="40">
        <f t="shared" si="18"/>
        <v>98.69017632241814</v>
      </c>
    </row>
    <row r="71" spans="1:14" ht="45">
      <c r="A71" s="90" t="s">
        <v>117</v>
      </c>
      <c r="B71" s="88" t="s">
        <v>118</v>
      </c>
      <c r="C71" s="21">
        <v>10343757.37</v>
      </c>
      <c r="D71" s="13">
        <v>10206978.08</v>
      </c>
      <c r="E71" s="13">
        <f aca="true" t="shared" si="22" ref="E71:E93">D71-C71</f>
        <v>-136779.2899999991</v>
      </c>
      <c r="F71" s="56">
        <f t="shared" si="21"/>
        <v>98.67766339534704</v>
      </c>
      <c r="G71" s="18">
        <v>81630</v>
      </c>
      <c r="H71" s="11">
        <v>81630</v>
      </c>
      <c r="I71" s="11">
        <f aca="true" t="shared" si="23" ref="I71:I85">H71-G71</f>
        <v>0</v>
      </c>
      <c r="J71" s="40">
        <f>H71/G71*100</f>
        <v>100</v>
      </c>
      <c r="K71" s="18">
        <f t="shared" si="15"/>
        <v>10425387.37</v>
      </c>
      <c r="L71" s="93">
        <f t="shared" si="16"/>
        <v>10288608.08</v>
      </c>
      <c r="M71" s="11">
        <f t="shared" si="17"/>
        <v>-136779.2899999991</v>
      </c>
      <c r="N71" s="40">
        <f t="shared" si="18"/>
        <v>98.68801719163362</v>
      </c>
    </row>
    <row r="72" spans="1:14" ht="45" hidden="1">
      <c r="A72" s="90" t="s">
        <v>49</v>
      </c>
      <c r="B72" s="88" t="s">
        <v>119</v>
      </c>
      <c r="C72" s="21"/>
      <c r="D72" s="13"/>
      <c r="E72" s="13">
        <f t="shared" si="22"/>
        <v>0</v>
      </c>
      <c r="F72" s="56"/>
      <c r="G72" s="18"/>
      <c r="H72" s="11"/>
      <c r="I72" s="11">
        <f t="shared" si="23"/>
        <v>0</v>
      </c>
      <c r="J72" s="40"/>
      <c r="K72" s="18">
        <f t="shared" si="15"/>
        <v>0</v>
      </c>
      <c r="L72" s="93">
        <f t="shared" si="16"/>
        <v>0</v>
      </c>
      <c r="M72" s="11">
        <f t="shared" si="17"/>
        <v>0</v>
      </c>
      <c r="N72" s="40"/>
    </row>
    <row r="73" spans="1:14" ht="60">
      <c r="A73" s="90" t="s">
        <v>50</v>
      </c>
      <c r="B73" s="88" t="s">
        <v>120</v>
      </c>
      <c r="C73" s="21">
        <v>463344.43</v>
      </c>
      <c r="D73" s="13">
        <v>463109.43</v>
      </c>
      <c r="E73" s="13">
        <f t="shared" si="22"/>
        <v>-235</v>
      </c>
      <c r="F73" s="56">
        <f aca="true" t="shared" si="24" ref="F73:F93">D73/C73*100</f>
        <v>99.94928179022244</v>
      </c>
      <c r="G73" s="18"/>
      <c r="H73" s="11"/>
      <c r="I73" s="11">
        <f t="shared" si="23"/>
        <v>0</v>
      </c>
      <c r="J73" s="40"/>
      <c r="K73" s="18">
        <f t="shared" si="15"/>
        <v>463344.43</v>
      </c>
      <c r="L73" s="93">
        <f t="shared" si="16"/>
        <v>463109.43</v>
      </c>
      <c r="M73" s="11">
        <f t="shared" si="17"/>
        <v>-235</v>
      </c>
      <c r="N73" s="40">
        <f aca="true" t="shared" si="25" ref="N73:N108">L73/K73*100</f>
        <v>99.94928179022244</v>
      </c>
    </row>
    <row r="74" spans="1:14" ht="15">
      <c r="A74" s="90" t="s">
        <v>121</v>
      </c>
      <c r="B74" s="88" t="s">
        <v>122</v>
      </c>
      <c r="C74" s="21">
        <v>100</v>
      </c>
      <c r="D74" s="13">
        <v>0</v>
      </c>
      <c r="E74" s="13">
        <f t="shared" si="22"/>
        <v>-100</v>
      </c>
      <c r="F74" s="56">
        <f t="shared" si="24"/>
        <v>0</v>
      </c>
      <c r="G74" s="18"/>
      <c r="H74" s="11"/>
      <c r="I74" s="11">
        <f t="shared" si="23"/>
        <v>0</v>
      </c>
      <c r="J74" s="40"/>
      <c r="K74" s="18">
        <f t="shared" si="15"/>
        <v>100</v>
      </c>
      <c r="L74" s="93">
        <f t="shared" si="16"/>
        <v>0</v>
      </c>
      <c r="M74" s="11">
        <f t="shared" si="17"/>
        <v>-100</v>
      </c>
      <c r="N74" s="40">
        <f t="shared" si="25"/>
        <v>0</v>
      </c>
    </row>
    <row r="75" spans="1:14" ht="30">
      <c r="A75" s="90" t="s">
        <v>123</v>
      </c>
      <c r="B75" s="88" t="s">
        <v>124</v>
      </c>
      <c r="C75" s="21">
        <v>84000</v>
      </c>
      <c r="D75" s="13">
        <v>60000</v>
      </c>
      <c r="E75" s="13">
        <f t="shared" si="22"/>
        <v>-24000</v>
      </c>
      <c r="F75" s="56">
        <f t="shared" si="24"/>
        <v>71.42857142857143</v>
      </c>
      <c r="G75" s="18"/>
      <c r="H75" s="11"/>
      <c r="I75" s="11">
        <f t="shared" si="23"/>
        <v>0</v>
      </c>
      <c r="J75" s="40"/>
      <c r="K75" s="18">
        <f t="shared" si="15"/>
        <v>84000</v>
      </c>
      <c r="L75" s="93">
        <f t="shared" si="16"/>
        <v>60000</v>
      </c>
      <c r="M75" s="11">
        <f t="shared" si="17"/>
        <v>-24000</v>
      </c>
      <c r="N75" s="40">
        <f t="shared" si="25"/>
        <v>71.42857142857143</v>
      </c>
    </row>
    <row r="76" spans="1:14" ht="15">
      <c r="A76" s="90" t="s">
        <v>51</v>
      </c>
      <c r="B76" s="88" t="s">
        <v>52</v>
      </c>
      <c r="C76" s="21">
        <v>12829.58</v>
      </c>
      <c r="D76" s="13">
        <v>12829.58</v>
      </c>
      <c r="E76" s="13">
        <f t="shared" si="22"/>
        <v>0</v>
      </c>
      <c r="F76" s="56">
        <f t="shared" si="24"/>
        <v>100</v>
      </c>
      <c r="G76" s="18"/>
      <c r="H76" s="11"/>
      <c r="I76" s="11">
        <f t="shared" si="23"/>
        <v>0</v>
      </c>
      <c r="J76" s="40"/>
      <c r="K76" s="18">
        <f t="shared" si="15"/>
        <v>12829.58</v>
      </c>
      <c r="L76" s="93">
        <f t="shared" si="16"/>
        <v>12829.58</v>
      </c>
      <c r="M76" s="11">
        <f t="shared" si="17"/>
        <v>0</v>
      </c>
      <c r="N76" s="40">
        <f t="shared" si="25"/>
        <v>100</v>
      </c>
    </row>
    <row r="77" spans="1:14" ht="30">
      <c r="A77" s="90" t="s">
        <v>125</v>
      </c>
      <c r="B77" s="88" t="s">
        <v>126</v>
      </c>
      <c r="C77" s="21">
        <v>593020</v>
      </c>
      <c r="D77" s="13">
        <v>593020</v>
      </c>
      <c r="E77" s="13">
        <f t="shared" si="22"/>
        <v>0</v>
      </c>
      <c r="F77" s="56">
        <f t="shared" si="24"/>
        <v>100</v>
      </c>
      <c r="G77" s="18">
        <v>154891</v>
      </c>
      <c r="H77" s="11">
        <v>154891</v>
      </c>
      <c r="I77" s="11">
        <f t="shared" si="23"/>
        <v>0</v>
      </c>
      <c r="J77" s="40">
        <f>H77/G77*100</f>
        <v>100</v>
      </c>
      <c r="K77" s="18">
        <f aca="true" t="shared" si="26" ref="K77:K108">C77+G77</f>
        <v>747911</v>
      </c>
      <c r="L77" s="93">
        <f aca="true" t="shared" si="27" ref="L77:L108">D77+H77</f>
        <v>747911</v>
      </c>
      <c r="M77" s="11">
        <f aca="true" t="shared" si="28" ref="M77:M108">L77-K77</f>
        <v>0</v>
      </c>
      <c r="N77" s="40">
        <f t="shared" si="25"/>
        <v>100</v>
      </c>
    </row>
    <row r="78" spans="1:14" ht="15">
      <c r="A78" s="90" t="s">
        <v>127</v>
      </c>
      <c r="B78" s="88" t="s">
        <v>128</v>
      </c>
      <c r="C78" s="21">
        <v>4248348.97</v>
      </c>
      <c r="D78" s="13">
        <v>3579088.98</v>
      </c>
      <c r="E78" s="13">
        <f t="shared" si="22"/>
        <v>-669259.9899999998</v>
      </c>
      <c r="F78" s="56">
        <f t="shared" si="24"/>
        <v>84.24658626854753</v>
      </c>
      <c r="G78" s="18"/>
      <c r="H78" s="11"/>
      <c r="I78" s="11">
        <f t="shared" si="23"/>
        <v>0</v>
      </c>
      <c r="J78" s="40"/>
      <c r="K78" s="18">
        <f t="shared" si="26"/>
        <v>4248348.97</v>
      </c>
      <c r="L78" s="93">
        <f t="shared" si="27"/>
        <v>3579088.98</v>
      </c>
      <c r="M78" s="11">
        <f t="shared" si="28"/>
        <v>-669259.9899999998</v>
      </c>
      <c r="N78" s="40">
        <f t="shared" si="25"/>
        <v>84.24658626854753</v>
      </c>
    </row>
    <row r="79" spans="1:14" ht="15">
      <c r="A79" s="31">
        <v>4000</v>
      </c>
      <c r="B79" s="30" t="s">
        <v>6</v>
      </c>
      <c r="C79" s="20">
        <f>SUM(C80:C83)</f>
        <v>15225769.11</v>
      </c>
      <c r="D79" s="12">
        <f>SUM(D80:D83)</f>
        <v>15100285.929999998</v>
      </c>
      <c r="E79" s="59">
        <f t="shared" si="22"/>
        <v>-125483.18000000156</v>
      </c>
      <c r="F79" s="60">
        <f t="shared" si="24"/>
        <v>99.1758499745173</v>
      </c>
      <c r="G79" s="50">
        <f>SUM(G80:G83)</f>
        <v>94769.17</v>
      </c>
      <c r="H79" s="12">
        <f>SUM(H80:H83)</f>
        <v>94769.17</v>
      </c>
      <c r="I79" s="12">
        <f t="shared" si="23"/>
        <v>0</v>
      </c>
      <c r="J79" s="42">
        <f>H79/G79*100</f>
        <v>100</v>
      </c>
      <c r="K79" s="20">
        <f t="shared" si="26"/>
        <v>15320538.28</v>
      </c>
      <c r="L79" s="92">
        <f t="shared" si="27"/>
        <v>15195055.099999998</v>
      </c>
      <c r="M79" s="12">
        <f t="shared" si="28"/>
        <v>-125483.18000000156</v>
      </c>
      <c r="N79" s="42">
        <f t="shared" si="25"/>
        <v>99.1809479686245</v>
      </c>
    </row>
    <row r="80" spans="1:14" ht="15">
      <c r="A80" s="90" t="s">
        <v>129</v>
      </c>
      <c r="B80" s="88" t="s">
        <v>53</v>
      </c>
      <c r="C80" s="21">
        <v>4584965.04</v>
      </c>
      <c r="D80" s="13">
        <v>4542761.56</v>
      </c>
      <c r="E80" s="13">
        <f t="shared" si="22"/>
        <v>-42203.48000000045</v>
      </c>
      <c r="F80" s="56">
        <f t="shared" si="24"/>
        <v>99.07952449731219</v>
      </c>
      <c r="G80" s="18"/>
      <c r="H80" s="11"/>
      <c r="I80" s="11">
        <f t="shared" si="23"/>
        <v>0</v>
      </c>
      <c r="J80" s="40"/>
      <c r="K80" s="18">
        <f t="shared" si="26"/>
        <v>4584965.04</v>
      </c>
      <c r="L80" s="93">
        <f t="shared" si="27"/>
        <v>4542761.56</v>
      </c>
      <c r="M80" s="11">
        <f t="shared" si="28"/>
        <v>-42203.48000000045</v>
      </c>
      <c r="N80" s="40">
        <f t="shared" si="25"/>
        <v>99.07952449731219</v>
      </c>
    </row>
    <row r="81" spans="1:14" ht="15">
      <c r="A81" s="90" t="s">
        <v>130</v>
      </c>
      <c r="B81" s="88" t="s">
        <v>131</v>
      </c>
      <c r="C81" s="21">
        <v>286054.05</v>
      </c>
      <c r="D81" s="13">
        <v>286015.42</v>
      </c>
      <c r="E81" s="13">
        <f t="shared" si="22"/>
        <v>-38.63000000000466</v>
      </c>
      <c r="F81" s="56">
        <f t="shared" si="24"/>
        <v>99.98649555914345</v>
      </c>
      <c r="G81" s="18">
        <v>42200</v>
      </c>
      <c r="H81" s="11">
        <v>42200</v>
      </c>
      <c r="I81" s="11">
        <f t="shared" si="23"/>
        <v>0</v>
      </c>
      <c r="J81" s="40">
        <f>H81/G81*100</f>
        <v>100</v>
      </c>
      <c r="K81" s="18">
        <f t="shared" si="26"/>
        <v>328254.05</v>
      </c>
      <c r="L81" s="93">
        <f t="shared" si="27"/>
        <v>328215.42</v>
      </c>
      <c r="M81" s="11">
        <f t="shared" si="28"/>
        <v>-38.63000000000466</v>
      </c>
      <c r="N81" s="40">
        <f t="shared" si="25"/>
        <v>99.98823167604482</v>
      </c>
    </row>
    <row r="82" spans="1:14" ht="30">
      <c r="A82" s="90" t="s">
        <v>132</v>
      </c>
      <c r="B82" s="88" t="s">
        <v>133</v>
      </c>
      <c r="C82" s="21">
        <v>10115359.17</v>
      </c>
      <c r="D82" s="13">
        <v>10059893.1</v>
      </c>
      <c r="E82" s="13">
        <f t="shared" si="22"/>
        <v>-55466.0700000003</v>
      </c>
      <c r="F82" s="56">
        <f t="shared" si="24"/>
        <v>99.4516648487925</v>
      </c>
      <c r="G82" s="18">
        <v>52569.17</v>
      </c>
      <c r="H82" s="11">
        <v>52569.17</v>
      </c>
      <c r="I82" s="11">
        <f t="shared" si="23"/>
        <v>0</v>
      </c>
      <c r="J82" s="40">
        <f>H82/G82*100</f>
        <v>100</v>
      </c>
      <c r="K82" s="18">
        <f t="shared" si="26"/>
        <v>10167928.34</v>
      </c>
      <c r="L82" s="93">
        <f t="shared" si="27"/>
        <v>10112462.27</v>
      </c>
      <c r="M82" s="11">
        <f t="shared" si="28"/>
        <v>-55466.0700000003</v>
      </c>
      <c r="N82" s="40">
        <f t="shared" si="25"/>
        <v>99.45449979439961</v>
      </c>
    </row>
    <row r="83" spans="1:14" ht="15">
      <c r="A83" s="90" t="s">
        <v>134</v>
      </c>
      <c r="B83" s="88" t="s">
        <v>135</v>
      </c>
      <c r="C83" s="21">
        <v>239390.85</v>
      </c>
      <c r="D83" s="13">
        <v>211615.85</v>
      </c>
      <c r="E83" s="13">
        <f t="shared" si="22"/>
        <v>-27775</v>
      </c>
      <c r="F83" s="56">
        <f t="shared" si="24"/>
        <v>88.39763508087297</v>
      </c>
      <c r="G83" s="20"/>
      <c r="H83" s="12"/>
      <c r="I83" s="11">
        <f t="shared" si="23"/>
        <v>0</v>
      </c>
      <c r="J83" s="40"/>
      <c r="K83" s="18">
        <f t="shared" si="26"/>
        <v>239390.85</v>
      </c>
      <c r="L83" s="93">
        <f t="shared" si="27"/>
        <v>211615.85</v>
      </c>
      <c r="M83" s="11">
        <f t="shared" si="28"/>
        <v>-27775</v>
      </c>
      <c r="N83" s="40">
        <f t="shared" si="25"/>
        <v>88.39763508087297</v>
      </c>
    </row>
    <row r="84" spans="1:14" ht="15">
      <c r="A84" s="31">
        <v>5000</v>
      </c>
      <c r="B84" s="30" t="s">
        <v>7</v>
      </c>
      <c r="C84" s="50">
        <f>SUM(C85:C87)</f>
        <v>3741000</v>
      </c>
      <c r="D84" s="12">
        <f>SUM(D85:D87)</f>
        <v>3624173.24</v>
      </c>
      <c r="E84" s="59">
        <f t="shared" si="22"/>
        <v>-116826.75999999978</v>
      </c>
      <c r="F84" s="60">
        <f t="shared" si="24"/>
        <v>96.87712483293238</v>
      </c>
      <c r="G84" s="50">
        <f>SUM(G85:G87)</f>
        <v>0</v>
      </c>
      <c r="H84" s="12">
        <f>SUM(H85:H87)</f>
        <v>0</v>
      </c>
      <c r="I84" s="12">
        <f t="shared" si="23"/>
        <v>0</v>
      </c>
      <c r="J84" s="42"/>
      <c r="K84" s="20">
        <f t="shared" si="26"/>
        <v>3741000</v>
      </c>
      <c r="L84" s="92">
        <f t="shared" si="27"/>
        <v>3624173.24</v>
      </c>
      <c r="M84" s="12">
        <f t="shared" si="28"/>
        <v>-116826.75999999978</v>
      </c>
      <c r="N84" s="42">
        <f t="shared" si="25"/>
        <v>96.87712483293238</v>
      </c>
    </row>
    <row r="85" spans="1:14" ht="30">
      <c r="A85" s="90" t="s">
        <v>136</v>
      </c>
      <c r="B85" s="88" t="s">
        <v>137</v>
      </c>
      <c r="C85" s="21">
        <v>2469600</v>
      </c>
      <c r="D85" s="13">
        <v>2356978.24</v>
      </c>
      <c r="E85" s="13">
        <f t="shared" si="22"/>
        <v>-112621.75999999978</v>
      </c>
      <c r="F85" s="56">
        <f t="shared" si="24"/>
        <v>95.43967606090055</v>
      </c>
      <c r="G85" s="21"/>
      <c r="H85" s="13"/>
      <c r="I85" s="11">
        <f t="shared" si="23"/>
        <v>0</v>
      </c>
      <c r="J85" s="40"/>
      <c r="K85" s="18">
        <f t="shared" si="26"/>
        <v>2469600</v>
      </c>
      <c r="L85" s="93">
        <f t="shared" si="27"/>
        <v>2356978.24</v>
      </c>
      <c r="M85" s="11">
        <f t="shared" si="28"/>
        <v>-112621.75999999978</v>
      </c>
      <c r="N85" s="40">
        <f t="shared" si="25"/>
        <v>95.43967606090055</v>
      </c>
    </row>
    <row r="86" spans="1:14" ht="30">
      <c r="A86" s="90" t="s">
        <v>138</v>
      </c>
      <c r="B86" s="88" t="s">
        <v>139</v>
      </c>
      <c r="C86" s="21">
        <v>231400</v>
      </c>
      <c r="D86" s="13">
        <v>231400</v>
      </c>
      <c r="E86" s="13">
        <f t="shared" si="22"/>
        <v>0</v>
      </c>
      <c r="F86" s="56">
        <f t="shared" si="24"/>
        <v>100</v>
      </c>
      <c r="G86" s="21"/>
      <c r="H86" s="13"/>
      <c r="I86" s="11"/>
      <c r="J86" s="40"/>
      <c r="K86" s="18">
        <f t="shared" si="26"/>
        <v>231400</v>
      </c>
      <c r="L86" s="93">
        <f t="shared" si="27"/>
        <v>231400</v>
      </c>
      <c r="M86" s="11">
        <f t="shared" si="28"/>
        <v>0</v>
      </c>
      <c r="N86" s="40">
        <f t="shared" si="25"/>
        <v>100</v>
      </c>
    </row>
    <row r="87" spans="1:14" ht="30">
      <c r="A87" s="90" t="s">
        <v>140</v>
      </c>
      <c r="B87" s="88" t="s">
        <v>141</v>
      </c>
      <c r="C87" s="21">
        <v>1040000</v>
      </c>
      <c r="D87" s="13">
        <v>1035795</v>
      </c>
      <c r="E87" s="13">
        <f t="shared" si="22"/>
        <v>-4205</v>
      </c>
      <c r="F87" s="56">
        <f t="shared" si="24"/>
        <v>99.59567307692308</v>
      </c>
      <c r="G87" s="21"/>
      <c r="H87" s="13"/>
      <c r="I87" s="11">
        <f aca="true" t="shared" si="29" ref="I87:I104">H87-G87</f>
        <v>0</v>
      </c>
      <c r="J87" s="40"/>
      <c r="K87" s="18">
        <f t="shared" si="26"/>
        <v>1040000</v>
      </c>
      <c r="L87" s="93">
        <f t="shared" si="27"/>
        <v>1035795</v>
      </c>
      <c r="M87" s="11">
        <f t="shared" si="28"/>
        <v>-4205</v>
      </c>
      <c r="N87" s="40">
        <f t="shared" si="25"/>
        <v>99.59567307692308</v>
      </c>
    </row>
    <row r="88" spans="1:14" ht="15">
      <c r="A88" s="31">
        <v>6000</v>
      </c>
      <c r="B88" s="30" t="s">
        <v>41</v>
      </c>
      <c r="C88" s="50">
        <f>SUM(C89:C94)</f>
        <v>17134984.009999998</v>
      </c>
      <c r="D88" s="12">
        <f>SUM(D89:D94)</f>
        <v>16927869.81</v>
      </c>
      <c r="E88" s="59">
        <f t="shared" si="22"/>
        <v>-207114.19999999925</v>
      </c>
      <c r="F88" s="60">
        <f t="shared" si="24"/>
        <v>98.79127870864002</v>
      </c>
      <c r="G88" s="50">
        <f>SUM(G89:G94)</f>
        <v>330041.5</v>
      </c>
      <c r="H88" s="12">
        <f>SUM(H89:H94)</f>
        <v>329541.5</v>
      </c>
      <c r="I88" s="12">
        <f t="shared" si="29"/>
        <v>-500</v>
      </c>
      <c r="J88" s="42">
        <f>H88/G88*100</f>
        <v>99.84850390026708</v>
      </c>
      <c r="K88" s="20">
        <f t="shared" si="26"/>
        <v>17465025.509999998</v>
      </c>
      <c r="L88" s="92">
        <f t="shared" si="27"/>
        <v>17257411.31</v>
      </c>
      <c r="M88" s="12">
        <f t="shared" si="28"/>
        <v>-207614.19999999925</v>
      </c>
      <c r="N88" s="42">
        <f t="shared" si="25"/>
        <v>98.8112573904852</v>
      </c>
    </row>
    <row r="89" spans="1:14" ht="15">
      <c r="A89" s="90" t="s">
        <v>142</v>
      </c>
      <c r="B89" s="88" t="s">
        <v>143</v>
      </c>
      <c r="C89" s="21">
        <v>42300</v>
      </c>
      <c r="D89" s="13">
        <v>42300</v>
      </c>
      <c r="E89" s="13">
        <f t="shared" si="22"/>
        <v>0</v>
      </c>
      <c r="F89" s="56">
        <f t="shared" si="24"/>
        <v>100</v>
      </c>
      <c r="G89" s="21"/>
      <c r="H89" s="13"/>
      <c r="I89" s="11">
        <f t="shared" si="29"/>
        <v>0</v>
      </c>
      <c r="J89" s="40"/>
      <c r="K89" s="18">
        <f t="shared" si="26"/>
        <v>42300</v>
      </c>
      <c r="L89" s="93">
        <f t="shared" si="27"/>
        <v>42300</v>
      </c>
      <c r="M89" s="11">
        <f t="shared" si="28"/>
        <v>0</v>
      </c>
      <c r="N89" s="40">
        <f t="shared" si="25"/>
        <v>100</v>
      </c>
    </row>
    <row r="90" spans="1:14" ht="15">
      <c r="A90" s="90" t="s">
        <v>144</v>
      </c>
      <c r="B90" s="88" t="s">
        <v>145</v>
      </c>
      <c r="C90" s="21">
        <v>360000</v>
      </c>
      <c r="D90" s="13">
        <v>360000</v>
      </c>
      <c r="E90" s="13">
        <f t="shared" si="22"/>
        <v>0</v>
      </c>
      <c r="F90" s="56">
        <f t="shared" si="24"/>
        <v>100</v>
      </c>
      <c r="G90" s="21">
        <v>63400</v>
      </c>
      <c r="H90" s="13">
        <v>63400</v>
      </c>
      <c r="I90" s="11">
        <f t="shared" si="29"/>
        <v>0</v>
      </c>
      <c r="J90" s="40">
        <f>H90/G90*100</f>
        <v>100</v>
      </c>
      <c r="K90" s="18">
        <f t="shared" si="26"/>
        <v>423400</v>
      </c>
      <c r="L90" s="93">
        <f t="shared" si="27"/>
        <v>423400</v>
      </c>
      <c r="M90" s="11">
        <f t="shared" si="28"/>
        <v>0</v>
      </c>
      <c r="N90" s="40">
        <f t="shared" si="25"/>
        <v>100</v>
      </c>
    </row>
    <row r="91" spans="1:14" ht="45">
      <c r="A91" s="90" t="s">
        <v>146</v>
      </c>
      <c r="B91" s="88" t="s">
        <v>147</v>
      </c>
      <c r="C91" s="21">
        <v>10492287</v>
      </c>
      <c r="D91" s="13">
        <v>10383550.01</v>
      </c>
      <c r="E91" s="13">
        <f t="shared" si="22"/>
        <v>-108736.99000000022</v>
      </c>
      <c r="F91" s="56">
        <f t="shared" si="24"/>
        <v>98.96364834473171</v>
      </c>
      <c r="G91" s="21">
        <v>198700</v>
      </c>
      <c r="H91" s="13">
        <v>198200</v>
      </c>
      <c r="I91" s="11">
        <f t="shared" si="29"/>
        <v>-500</v>
      </c>
      <c r="J91" s="40">
        <f>H91/G91*100</f>
        <v>99.74836436839456</v>
      </c>
      <c r="K91" s="18">
        <f t="shared" si="26"/>
        <v>10690987</v>
      </c>
      <c r="L91" s="93">
        <f t="shared" si="27"/>
        <v>10581750.01</v>
      </c>
      <c r="M91" s="11">
        <f t="shared" si="28"/>
        <v>-109236.99000000022</v>
      </c>
      <c r="N91" s="40">
        <f t="shared" si="25"/>
        <v>98.97823287971447</v>
      </c>
    </row>
    <row r="92" spans="1:14" ht="15">
      <c r="A92" s="90" t="s">
        <v>148</v>
      </c>
      <c r="B92" s="88" t="s">
        <v>149</v>
      </c>
      <c r="C92" s="21">
        <v>4150397.01</v>
      </c>
      <c r="D92" s="13">
        <v>4052019.8</v>
      </c>
      <c r="E92" s="13">
        <f t="shared" si="22"/>
        <v>-98377.20999999996</v>
      </c>
      <c r="F92" s="56">
        <f t="shared" si="24"/>
        <v>97.62969157497537</v>
      </c>
      <c r="G92" s="21">
        <v>67941.5</v>
      </c>
      <c r="H92" s="13">
        <v>67941.5</v>
      </c>
      <c r="I92" s="11">
        <f t="shared" si="29"/>
        <v>0</v>
      </c>
      <c r="J92" s="40">
        <f>H92/G92*100</f>
        <v>100</v>
      </c>
      <c r="K92" s="18">
        <f t="shared" si="26"/>
        <v>4218338.51</v>
      </c>
      <c r="L92" s="93">
        <f t="shared" si="27"/>
        <v>4119961.3</v>
      </c>
      <c r="M92" s="11">
        <f t="shared" si="28"/>
        <v>-98377.20999999996</v>
      </c>
      <c r="N92" s="40">
        <f t="shared" si="25"/>
        <v>97.66786829063653</v>
      </c>
    </row>
    <row r="93" spans="1:14" ht="90">
      <c r="A93" s="90" t="s">
        <v>150</v>
      </c>
      <c r="B93" s="88" t="s">
        <v>151</v>
      </c>
      <c r="C93" s="21">
        <v>2090000</v>
      </c>
      <c r="D93" s="13">
        <v>2090000</v>
      </c>
      <c r="E93" s="13">
        <f t="shared" si="22"/>
        <v>0</v>
      </c>
      <c r="F93" s="56">
        <f t="shared" si="24"/>
        <v>100</v>
      </c>
      <c r="G93" s="21"/>
      <c r="H93" s="13"/>
      <c r="I93" s="11">
        <f t="shared" si="29"/>
        <v>0</v>
      </c>
      <c r="J93" s="40"/>
      <c r="K93" s="18">
        <f t="shared" si="26"/>
        <v>2090000</v>
      </c>
      <c r="L93" s="93">
        <f t="shared" si="27"/>
        <v>2090000</v>
      </c>
      <c r="M93" s="11">
        <f t="shared" si="28"/>
        <v>0</v>
      </c>
      <c r="N93" s="40">
        <f t="shared" si="25"/>
        <v>100</v>
      </c>
    </row>
    <row r="94" spans="1:14" ht="15" hidden="1">
      <c r="A94" s="90" t="s">
        <v>152</v>
      </c>
      <c r="B94" s="88" t="s">
        <v>153</v>
      </c>
      <c r="C94" s="21"/>
      <c r="D94" s="13"/>
      <c r="E94" s="13"/>
      <c r="F94" s="56"/>
      <c r="G94" s="21"/>
      <c r="H94" s="13"/>
      <c r="I94" s="11">
        <f t="shared" si="29"/>
        <v>0</v>
      </c>
      <c r="J94" s="40"/>
      <c r="K94" s="18">
        <f t="shared" si="26"/>
        <v>0</v>
      </c>
      <c r="L94" s="93">
        <f t="shared" si="27"/>
        <v>0</v>
      </c>
      <c r="M94" s="11">
        <f t="shared" si="28"/>
        <v>0</v>
      </c>
      <c r="N94" s="40" t="e">
        <f t="shared" si="25"/>
        <v>#DIV/0!</v>
      </c>
    </row>
    <row r="95" spans="1:14" ht="15">
      <c r="A95" s="31">
        <v>7000</v>
      </c>
      <c r="B95" s="30" t="s">
        <v>28</v>
      </c>
      <c r="C95" s="50">
        <f>SUM(C96:C101)</f>
        <v>2854386</v>
      </c>
      <c r="D95" s="12">
        <f>SUM(D96:D101)</f>
        <v>2808874.64</v>
      </c>
      <c r="E95" s="59">
        <f>D95-C95</f>
        <v>-45511.35999999987</v>
      </c>
      <c r="F95" s="60">
        <f>D95/C95*100</f>
        <v>98.40556392863475</v>
      </c>
      <c r="G95" s="50">
        <f>SUM(G96:G101)</f>
        <v>111325</v>
      </c>
      <c r="H95" s="12">
        <f>SUM(H96:H101)</f>
        <v>74325</v>
      </c>
      <c r="I95" s="12">
        <f t="shared" si="29"/>
        <v>-37000</v>
      </c>
      <c r="J95" s="42">
        <f>H95/G95*100</f>
        <v>66.76397933977094</v>
      </c>
      <c r="K95" s="20">
        <f t="shared" si="26"/>
        <v>2965711</v>
      </c>
      <c r="L95" s="92">
        <f t="shared" si="27"/>
        <v>2883199.64</v>
      </c>
      <c r="M95" s="12">
        <f t="shared" si="28"/>
        <v>-82511.35999999987</v>
      </c>
      <c r="N95" s="42">
        <f t="shared" si="25"/>
        <v>97.21782196579505</v>
      </c>
    </row>
    <row r="96" spans="1:14" ht="15">
      <c r="A96" s="94" t="s">
        <v>182</v>
      </c>
      <c r="B96" s="74" t="s">
        <v>183</v>
      </c>
      <c r="C96" s="50"/>
      <c r="D96" s="12"/>
      <c r="E96" s="59"/>
      <c r="F96" s="56"/>
      <c r="G96" s="50">
        <v>57000</v>
      </c>
      <c r="H96" s="12">
        <v>20000</v>
      </c>
      <c r="I96" s="11">
        <f t="shared" si="29"/>
        <v>-37000</v>
      </c>
      <c r="J96" s="40">
        <f>H96/G96*100</f>
        <v>35.08771929824561</v>
      </c>
      <c r="K96" s="18">
        <f t="shared" si="26"/>
        <v>57000</v>
      </c>
      <c r="L96" s="93">
        <f t="shared" si="27"/>
        <v>20000</v>
      </c>
      <c r="M96" s="11">
        <f t="shared" si="28"/>
        <v>-37000</v>
      </c>
      <c r="N96" s="40">
        <f t="shared" si="25"/>
        <v>35.08771929824561</v>
      </c>
    </row>
    <row r="97" spans="1:14" ht="15" hidden="1">
      <c r="A97" s="95" t="s">
        <v>184</v>
      </c>
      <c r="B97" s="74" t="s">
        <v>185</v>
      </c>
      <c r="C97" s="50"/>
      <c r="D97" s="12"/>
      <c r="E97" s="59"/>
      <c r="F97" s="56"/>
      <c r="G97" s="50"/>
      <c r="H97" s="12"/>
      <c r="I97" s="11">
        <f t="shared" si="29"/>
        <v>0</v>
      </c>
      <c r="J97" s="40"/>
      <c r="K97" s="18">
        <f t="shared" si="26"/>
        <v>0</v>
      </c>
      <c r="L97" s="93">
        <f t="shared" si="27"/>
        <v>0</v>
      </c>
      <c r="M97" s="11">
        <f t="shared" si="28"/>
        <v>0</v>
      </c>
      <c r="N97" s="40" t="e">
        <f t="shared" si="25"/>
        <v>#DIV/0!</v>
      </c>
    </row>
    <row r="98" spans="1:14" ht="15">
      <c r="A98" s="90" t="s">
        <v>154</v>
      </c>
      <c r="B98" s="88" t="s">
        <v>155</v>
      </c>
      <c r="C98" s="57">
        <v>369219</v>
      </c>
      <c r="D98" s="13">
        <v>369219</v>
      </c>
      <c r="E98" s="13">
        <f aca="true" t="shared" si="30" ref="E98:E105">D98-C98</f>
        <v>0</v>
      </c>
      <c r="F98" s="56">
        <f>D98/C98*100</f>
        <v>100</v>
      </c>
      <c r="G98" s="21"/>
      <c r="H98" s="13"/>
      <c r="I98" s="11">
        <f t="shared" si="29"/>
        <v>0</v>
      </c>
      <c r="J98" s="40"/>
      <c r="K98" s="18">
        <f t="shared" si="26"/>
        <v>369219</v>
      </c>
      <c r="L98" s="93">
        <f t="shared" si="27"/>
        <v>369219</v>
      </c>
      <c r="M98" s="11">
        <f t="shared" si="28"/>
        <v>0</v>
      </c>
      <c r="N98" s="40">
        <f t="shared" si="25"/>
        <v>100</v>
      </c>
    </row>
    <row r="99" spans="1:14" ht="30">
      <c r="A99" s="90" t="s">
        <v>156</v>
      </c>
      <c r="B99" s="88" t="s">
        <v>157</v>
      </c>
      <c r="C99" s="57">
        <v>2356448</v>
      </c>
      <c r="D99" s="13">
        <v>2355936.64</v>
      </c>
      <c r="E99" s="13">
        <f t="shared" si="30"/>
        <v>-511.3599999998696</v>
      </c>
      <c r="F99" s="56">
        <f>D99/C99*100</f>
        <v>99.97829954236207</v>
      </c>
      <c r="G99" s="21"/>
      <c r="H99" s="13"/>
      <c r="I99" s="11">
        <f t="shared" si="29"/>
        <v>0</v>
      </c>
      <c r="J99" s="40"/>
      <c r="K99" s="18">
        <f t="shared" si="26"/>
        <v>2356448</v>
      </c>
      <c r="L99" s="93">
        <f t="shared" si="27"/>
        <v>2355936.64</v>
      </c>
      <c r="M99" s="11">
        <f t="shared" si="28"/>
        <v>-511.3599999998696</v>
      </c>
      <c r="N99" s="40">
        <f t="shared" si="25"/>
        <v>99.97829954236207</v>
      </c>
    </row>
    <row r="100" spans="1:14" ht="15">
      <c r="A100" s="90" t="s">
        <v>158</v>
      </c>
      <c r="B100" s="88" t="s">
        <v>159</v>
      </c>
      <c r="C100" s="57">
        <v>45000</v>
      </c>
      <c r="D100" s="13">
        <v>0</v>
      </c>
      <c r="E100" s="13">
        <f t="shared" si="30"/>
        <v>-45000</v>
      </c>
      <c r="F100" s="56">
        <f>D100/C100*100</f>
        <v>0</v>
      </c>
      <c r="G100" s="21">
        <v>54325</v>
      </c>
      <c r="H100" s="13">
        <v>54325</v>
      </c>
      <c r="I100" s="11">
        <f t="shared" si="29"/>
        <v>0</v>
      </c>
      <c r="J100" s="40">
        <f>H100/G100*100</f>
        <v>100</v>
      </c>
      <c r="K100" s="18">
        <f t="shared" si="26"/>
        <v>99325</v>
      </c>
      <c r="L100" s="93">
        <f t="shared" si="27"/>
        <v>54325</v>
      </c>
      <c r="M100" s="11">
        <f t="shared" si="28"/>
        <v>-45000</v>
      </c>
      <c r="N100" s="40">
        <f t="shared" si="25"/>
        <v>54.69418575383841</v>
      </c>
    </row>
    <row r="101" spans="1:14" ht="15">
      <c r="A101" s="90" t="s">
        <v>160</v>
      </c>
      <c r="B101" s="88" t="s">
        <v>161</v>
      </c>
      <c r="C101" s="57">
        <v>83719</v>
      </c>
      <c r="D101" s="13">
        <v>83719</v>
      </c>
      <c r="E101" s="13">
        <f t="shared" si="30"/>
        <v>0</v>
      </c>
      <c r="F101" s="56">
        <f>D101/C101*100</f>
        <v>100</v>
      </c>
      <c r="G101" s="21"/>
      <c r="H101" s="13"/>
      <c r="I101" s="11">
        <f t="shared" si="29"/>
        <v>0</v>
      </c>
      <c r="J101" s="40"/>
      <c r="K101" s="18">
        <f t="shared" si="26"/>
        <v>83719</v>
      </c>
      <c r="L101" s="93">
        <f t="shared" si="27"/>
        <v>83719</v>
      </c>
      <c r="M101" s="11">
        <f t="shared" si="28"/>
        <v>0</v>
      </c>
      <c r="N101" s="40">
        <f t="shared" si="25"/>
        <v>100</v>
      </c>
    </row>
    <row r="102" spans="1:14" ht="15">
      <c r="A102" s="31">
        <v>8000</v>
      </c>
      <c r="B102" s="48" t="s">
        <v>29</v>
      </c>
      <c r="C102" s="50">
        <f>SUM(C103:C109)</f>
        <v>3583364.25</v>
      </c>
      <c r="D102" s="12">
        <f>SUM(D103:D109)</f>
        <v>3561732.34</v>
      </c>
      <c r="E102" s="59">
        <f t="shared" si="30"/>
        <v>-21631.91000000015</v>
      </c>
      <c r="F102" s="60">
        <f>D102/C102*100</f>
        <v>99.39632399915806</v>
      </c>
      <c r="G102" s="50">
        <f>SUM(G103:G109)</f>
        <v>624380</v>
      </c>
      <c r="H102" s="12">
        <f>SUM(H103:H109)</f>
        <v>422557.28</v>
      </c>
      <c r="I102" s="12">
        <f t="shared" si="29"/>
        <v>-201822.71999999997</v>
      </c>
      <c r="J102" s="42">
        <f>H102/G102*100</f>
        <v>67.67629968929178</v>
      </c>
      <c r="K102" s="20">
        <f t="shared" si="26"/>
        <v>4207744.25</v>
      </c>
      <c r="L102" s="92">
        <f t="shared" si="27"/>
        <v>3984289.62</v>
      </c>
      <c r="M102" s="12">
        <f t="shared" si="28"/>
        <v>-223454.6299999999</v>
      </c>
      <c r="N102" s="42">
        <f t="shared" si="25"/>
        <v>94.68944363716972</v>
      </c>
    </row>
    <row r="103" spans="1:14" ht="30" hidden="1">
      <c r="A103" s="90" t="s">
        <v>162</v>
      </c>
      <c r="B103" s="88" t="s">
        <v>163</v>
      </c>
      <c r="C103" s="21"/>
      <c r="D103" s="13"/>
      <c r="E103" s="13">
        <f t="shared" si="30"/>
        <v>0</v>
      </c>
      <c r="F103" s="56"/>
      <c r="G103" s="21"/>
      <c r="H103" s="13"/>
      <c r="I103" s="11">
        <f t="shared" si="29"/>
        <v>0</v>
      </c>
      <c r="J103" s="40"/>
      <c r="K103" s="18">
        <f t="shared" si="26"/>
        <v>0</v>
      </c>
      <c r="L103" s="93">
        <f t="shared" si="27"/>
        <v>0</v>
      </c>
      <c r="M103" s="11">
        <f t="shared" si="28"/>
        <v>0</v>
      </c>
      <c r="N103" s="40" t="e">
        <f t="shared" si="25"/>
        <v>#DIV/0!</v>
      </c>
    </row>
    <row r="104" spans="1:14" ht="15">
      <c r="A104" s="90" t="s">
        <v>164</v>
      </c>
      <c r="B104" s="88" t="s">
        <v>165</v>
      </c>
      <c r="C104" s="21">
        <v>875264.25</v>
      </c>
      <c r="D104" s="13">
        <v>875264.25</v>
      </c>
      <c r="E104" s="13">
        <f t="shared" si="30"/>
        <v>0</v>
      </c>
      <c r="F104" s="56">
        <f>D104/C104*100</f>
        <v>100</v>
      </c>
      <c r="G104" s="21">
        <v>39180</v>
      </c>
      <c r="H104" s="13">
        <v>39180</v>
      </c>
      <c r="I104" s="11">
        <f t="shared" si="29"/>
        <v>0</v>
      </c>
      <c r="J104" s="40">
        <f>H104/G104*100</f>
        <v>100</v>
      </c>
      <c r="K104" s="18">
        <f t="shared" si="26"/>
        <v>914444.25</v>
      </c>
      <c r="L104" s="93">
        <f t="shared" si="27"/>
        <v>914444.25</v>
      </c>
      <c r="M104" s="11">
        <f t="shared" si="28"/>
        <v>0</v>
      </c>
      <c r="N104" s="40">
        <f t="shared" si="25"/>
        <v>100</v>
      </c>
    </row>
    <row r="105" spans="1:14" ht="15">
      <c r="A105" s="90" t="s">
        <v>166</v>
      </c>
      <c r="B105" s="88" t="s">
        <v>167</v>
      </c>
      <c r="C105" s="21">
        <v>615000</v>
      </c>
      <c r="D105" s="13">
        <v>593380</v>
      </c>
      <c r="E105" s="13">
        <f t="shared" si="30"/>
        <v>-21620</v>
      </c>
      <c r="F105" s="56">
        <f>D105/C105*100</f>
        <v>96.48455284552846</v>
      </c>
      <c r="G105" s="21"/>
      <c r="H105" s="13"/>
      <c r="I105" s="11"/>
      <c r="J105" s="40"/>
      <c r="K105" s="18">
        <f t="shared" si="26"/>
        <v>615000</v>
      </c>
      <c r="L105" s="93">
        <f t="shared" si="27"/>
        <v>593380</v>
      </c>
      <c r="M105" s="11">
        <f t="shared" si="28"/>
        <v>-21620</v>
      </c>
      <c r="N105" s="40">
        <f t="shared" si="25"/>
        <v>96.48455284552846</v>
      </c>
    </row>
    <row r="106" spans="1:14" ht="15">
      <c r="A106" s="90">
        <v>8311</v>
      </c>
      <c r="B106" s="74" t="s">
        <v>186</v>
      </c>
      <c r="C106" s="21"/>
      <c r="D106" s="13"/>
      <c r="E106" s="13"/>
      <c r="F106" s="56"/>
      <c r="G106" s="21">
        <v>428700</v>
      </c>
      <c r="H106" s="13">
        <v>226877.28</v>
      </c>
      <c r="I106" s="11">
        <f>H106-G106</f>
        <v>-201822.72</v>
      </c>
      <c r="J106" s="40">
        <f>H106/G106*100</f>
        <v>52.92215535339398</v>
      </c>
      <c r="K106" s="18">
        <f t="shared" si="26"/>
        <v>428700</v>
      </c>
      <c r="L106" s="93">
        <f t="shared" si="27"/>
        <v>226877.28</v>
      </c>
      <c r="M106" s="11">
        <f t="shared" si="28"/>
        <v>-201822.72</v>
      </c>
      <c r="N106" s="40">
        <f t="shared" si="25"/>
        <v>52.92215535339398</v>
      </c>
    </row>
    <row r="107" spans="1:14" ht="15">
      <c r="A107" s="90" t="s">
        <v>168</v>
      </c>
      <c r="B107" s="88" t="s">
        <v>169</v>
      </c>
      <c r="C107" s="21">
        <v>8700</v>
      </c>
      <c r="D107" s="13">
        <v>8688.09</v>
      </c>
      <c r="E107" s="13">
        <f aca="true" t="shared" si="31" ref="E107:E116">D107-C107</f>
        <v>-11.909999999999854</v>
      </c>
      <c r="F107" s="56">
        <f>D107/C107*100</f>
        <v>99.86310344827587</v>
      </c>
      <c r="G107" s="21"/>
      <c r="H107" s="13"/>
      <c r="I107" s="11">
        <f>H107-G107</f>
        <v>0</v>
      </c>
      <c r="J107" s="40"/>
      <c r="K107" s="18">
        <f t="shared" si="26"/>
        <v>8700</v>
      </c>
      <c r="L107" s="93">
        <f t="shared" si="27"/>
        <v>8688.09</v>
      </c>
      <c r="M107" s="11">
        <f t="shared" si="28"/>
        <v>-11.909999999999854</v>
      </c>
      <c r="N107" s="40">
        <f t="shared" si="25"/>
        <v>99.86310344827587</v>
      </c>
    </row>
    <row r="108" spans="1:14" ht="15">
      <c r="A108" s="90" t="s">
        <v>170</v>
      </c>
      <c r="B108" s="88" t="s">
        <v>171</v>
      </c>
      <c r="C108" s="21">
        <v>2084400</v>
      </c>
      <c r="D108" s="13">
        <v>2084400</v>
      </c>
      <c r="E108" s="13">
        <f t="shared" si="31"/>
        <v>0</v>
      </c>
      <c r="F108" s="56">
        <f>D108/C108*100</f>
        <v>100</v>
      </c>
      <c r="G108" s="21">
        <v>156500</v>
      </c>
      <c r="H108" s="13">
        <v>156500</v>
      </c>
      <c r="I108" s="11">
        <f>H108-G108</f>
        <v>0</v>
      </c>
      <c r="J108" s="40">
        <f>H108/G108*100</f>
        <v>100</v>
      </c>
      <c r="K108" s="18">
        <f t="shared" si="26"/>
        <v>2240900</v>
      </c>
      <c r="L108" s="93">
        <f t="shared" si="27"/>
        <v>2240900</v>
      </c>
      <c r="M108" s="11">
        <f t="shared" si="28"/>
        <v>0</v>
      </c>
      <c r="N108" s="40">
        <f t="shared" si="25"/>
        <v>100</v>
      </c>
    </row>
    <row r="109" spans="1:14" ht="15">
      <c r="A109" s="90" t="s">
        <v>172</v>
      </c>
      <c r="B109" s="88" t="s">
        <v>54</v>
      </c>
      <c r="C109" s="21"/>
      <c r="D109" s="13"/>
      <c r="E109" s="13">
        <f t="shared" si="31"/>
        <v>0</v>
      </c>
      <c r="F109" s="56"/>
      <c r="G109" s="69"/>
      <c r="H109" s="70"/>
      <c r="I109" s="11">
        <f>H109-G109</f>
        <v>0</v>
      </c>
      <c r="J109" s="40"/>
      <c r="K109" s="18">
        <f aca="true" t="shared" si="32" ref="K109:K115">C109+G109</f>
        <v>0</v>
      </c>
      <c r="L109" s="93">
        <f aca="true" t="shared" si="33" ref="L109:L115">D109+H109</f>
        <v>0</v>
      </c>
      <c r="M109" s="11">
        <f aca="true" t="shared" si="34" ref="M109:M116">L109-K109</f>
        <v>0</v>
      </c>
      <c r="N109" s="40"/>
    </row>
    <row r="110" spans="1:14" ht="15">
      <c r="A110" s="31">
        <v>9000</v>
      </c>
      <c r="B110" s="48" t="s">
        <v>30</v>
      </c>
      <c r="C110" s="50">
        <f>SUM(C111:C115)</f>
        <v>7060118</v>
      </c>
      <c r="D110" s="12">
        <f>SUM(D111:D115)</f>
        <v>6765729.75</v>
      </c>
      <c r="E110" s="59">
        <f t="shared" si="31"/>
        <v>-294388.25</v>
      </c>
      <c r="F110" s="60">
        <f aca="true" t="shared" si="35" ref="F110:F116">D110/C110*100</f>
        <v>95.83026445167063</v>
      </c>
      <c r="G110" s="50">
        <f>SUM(G111:G115)</f>
        <v>2727082</v>
      </c>
      <c r="H110" s="12">
        <f>SUM(H111:H115)</f>
        <v>1903391.58</v>
      </c>
      <c r="I110" s="12">
        <f>H110-G110</f>
        <v>-823690.4199999999</v>
      </c>
      <c r="J110" s="42">
        <f>H110/G110*100</f>
        <v>69.79590566033585</v>
      </c>
      <c r="K110" s="20">
        <f t="shared" si="32"/>
        <v>9787200</v>
      </c>
      <c r="L110" s="92">
        <f t="shared" si="33"/>
        <v>8669121.33</v>
      </c>
      <c r="M110" s="12">
        <f t="shared" si="34"/>
        <v>-1118078.67</v>
      </c>
      <c r="N110" s="42">
        <f aca="true" t="shared" si="36" ref="N110:N116">L110/K110*100</f>
        <v>88.57611298430604</v>
      </c>
    </row>
    <row r="111" spans="1:14" ht="45">
      <c r="A111" s="90" t="s">
        <v>173</v>
      </c>
      <c r="B111" s="88" t="s">
        <v>174</v>
      </c>
      <c r="C111" s="18">
        <v>449200</v>
      </c>
      <c r="D111" s="11">
        <v>449200</v>
      </c>
      <c r="E111" s="13">
        <f t="shared" si="31"/>
        <v>0</v>
      </c>
      <c r="F111" s="56">
        <f t="shared" si="35"/>
        <v>100</v>
      </c>
      <c r="G111" s="18"/>
      <c r="H111" s="11"/>
      <c r="I111" s="11"/>
      <c r="J111" s="40"/>
      <c r="K111" s="18">
        <f t="shared" si="32"/>
        <v>449200</v>
      </c>
      <c r="L111" s="93">
        <f t="shared" si="33"/>
        <v>449200</v>
      </c>
      <c r="M111" s="11">
        <f t="shared" si="34"/>
        <v>0</v>
      </c>
      <c r="N111" s="40">
        <f t="shared" si="36"/>
        <v>100</v>
      </c>
    </row>
    <row r="112" spans="1:14" ht="60">
      <c r="A112" s="90" t="s">
        <v>175</v>
      </c>
      <c r="B112" s="88" t="s">
        <v>176</v>
      </c>
      <c r="C112" s="18">
        <v>2726000</v>
      </c>
      <c r="D112" s="11">
        <v>2725999.34</v>
      </c>
      <c r="E112" s="13">
        <f t="shared" si="31"/>
        <v>-0.6600000001490116</v>
      </c>
      <c r="F112" s="56">
        <f t="shared" si="35"/>
        <v>99.99997578870139</v>
      </c>
      <c r="G112" s="18"/>
      <c r="H112" s="11"/>
      <c r="I112" s="11"/>
      <c r="J112" s="40"/>
      <c r="K112" s="18">
        <f t="shared" si="32"/>
        <v>2726000</v>
      </c>
      <c r="L112" s="93">
        <f t="shared" si="33"/>
        <v>2725999.34</v>
      </c>
      <c r="M112" s="11">
        <f t="shared" si="34"/>
        <v>-0.6600000001490116</v>
      </c>
      <c r="N112" s="40">
        <f t="shared" si="36"/>
        <v>99.99997578870139</v>
      </c>
    </row>
    <row r="113" spans="1:14" ht="15">
      <c r="A113" s="90" t="s">
        <v>177</v>
      </c>
      <c r="B113" s="88" t="s">
        <v>77</v>
      </c>
      <c r="C113" s="18">
        <v>2215000</v>
      </c>
      <c r="D113" s="11">
        <v>2207885.18</v>
      </c>
      <c r="E113" s="13">
        <f t="shared" si="31"/>
        <v>-7114.819999999832</v>
      </c>
      <c r="F113" s="56">
        <f t="shared" si="35"/>
        <v>99.67878916478557</v>
      </c>
      <c r="G113" s="18">
        <v>1920000</v>
      </c>
      <c r="H113" s="11">
        <v>1096609.58</v>
      </c>
      <c r="I113" s="11">
        <f>H113-G113</f>
        <v>-823390.4199999999</v>
      </c>
      <c r="J113" s="40">
        <f>H113/G113*100</f>
        <v>57.115082291666674</v>
      </c>
      <c r="K113" s="18">
        <f t="shared" si="32"/>
        <v>4135000</v>
      </c>
      <c r="L113" s="93">
        <f t="shared" si="33"/>
        <v>3304494.7600000002</v>
      </c>
      <c r="M113" s="11">
        <f t="shared" si="34"/>
        <v>-830505.2399999998</v>
      </c>
      <c r="N113" s="40">
        <f t="shared" si="36"/>
        <v>79.9152299879081</v>
      </c>
    </row>
    <row r="114" spans="1:14" ht="30">
      <c r="A114" s="90" t="s">
        <v>178</v>
      </c>
      <c r="B114" s="88" t="s">
        <v>179</v>
      </c>
      <c r="C114" s="18">
        <v>1384678</v>
      </c>
      <c r="D114" s="11">
        <v>1382645.23</v>
      </c>
      <c r="E114" s="13">
        <f t="shared" si="31"/>
        <v>-2032.7700000000186</v>
      </c>
      <c r="F114" s="56">
        <f t="shared" si="35"/>
        <v>99.85319547216032</v>
      </c>
      <c r="G114" s="18">
        <v>807082</v>
      </c>
      <c r="H114" s="11">
        <v>806782</v>
      </c>
      <c r="I114" s="11">
        <f>H114-G114</f>
        <v>-300</v>
      </c>
      <c r="J114" s="40">
        <f>H114/G114*100</f>
        <v>99.96282905578367</v>
      </c>
      <c r="K114" s="18">
        <f t="shared" si="32"/>
        <v>2191760</v>
      </c>
      <c r="L114" s="93">
        <f t="shared" si="33"/>
        <v>2189427.23</v>
      </c>
      <c r="M114" s="11">
        <f t="shared" si="34"/>
        <v>-2332.7700000000186</v>
      </c>
      <c r="N114" s="40">
        <f t="shared" si="36"/>
        <v>99.89356635763039</v>
      </c>
    </row>
    <row r="115" spans="1:14" ht="90">
      <c r="A115" s="90" t="s">
        <v>180</v>
      </c>
      <c r="B115" s="89" t="s">
        <v>181</v>
      </c>
      <c r="C115" s="18">
        <v>285240</v>
      </c>
      <c r="D115" s="11">
        <v>0</v>
      </c>
      <c r="E115" s="13">
        <f t="shared" si="31"/>
        <v>-285240</v>
      </c>
      <c r="F115" s="56">
        <f t="shared" si="35"/>
        <v>0</v>
      </c>
      <c r="G115" s="20"/>
      <c r="H115" s="12"/>
      <c r="I115" s="12"/>
      <c r="J115" s="42"/>
      <c r="K115" s="18">
        <f t="shared" si="32"/>
        <v>285240</v>
      </c>
      <c r="L115" s="93">
        <f t="shared" si="33"/>
        <v>0</v>
      </c>
      <c r="M115" s="11">
        <f t="shared" si="34"/>
        <v>-285240</v>
      </c>
      <c r="N115" s="40">
        <f t="shared" si="36"/>
        <v>0</v>
      </c>
    </row>
    <row r="116" spans="1:14" ht="15.75" customHeight="1" thickBot="1">
      <c r="A116" s="32"/>
      <c r="B116" s="33" t="s">
        <v>9</v>
      </c>
      <c r="C116" s="58">
        <f>C45+C49+C64+C79+C84+C88+C95+C102+C110+C60</f>
        <v>279773537.15999997</v>
      </c>
      <c r="D116" s="19">
        <f>D45+D49+D64+D79+D84+D88+D95+D102+D110+D60</f>
        <v>271856411.22999996</v>
      </c>
      <c r="E116" s="61">
        <f t="shared" si="31"/>
        <v>-7917125.930000007</v>
      </c>
      <c r="F116" s="62">
        <f t="shared" si="35"/>
        <v>97.17016626720051</v>
      </c>
      <c r="G116" s="58">
        <f>G45+G49+G64+G79+G84+G88+G95+G102+G110+G60</f>
        <v>13808579.69</v>
      </c>
      <c r="H116" s="19">
        <f>H45+H49+H64+H79+H84+H88+H95+H102+H110+H60</f>
        <v>11545047.129999999</v>
      </c>
      <c r="I116" s="19">
        <f>H116-G116</f>
        <v>-2263532.5600000005</v>
      </c>
      <c r="J116" s="43">
        <f>H116/G116*100</f>
        <v>83.60778146039725</v>
      </c>
      <c r="K116" s="58">
        <f>K45+K49+K64+K79+K84+K88+K95+K102+K110+K60</f>
        <v>293582116.84999996</v>
      </c>
      <c r="L116" s="19">
        <f>L45+L49+L64+L79+L84+L88+L95+L102+L110+L60</f>
        <v>283401458.35999995</v>
      </c>
      <c r="M116" s="19">
        <f t="shared" si="34"/>
        <v>-10180658.49000001</v>
      </c>
      <c r="N116" s="43">
        <f t="shared" si="36"/>
        <v>96.53226204673713</v>
      </c>
    </row>
    <row r="121" spans="2:9" ht="18.75">
      <c r="B121" s="9" t="s">
        <v>42</v>
      </c>
      <c r="G121" s="107" t="s">
        <v>189</v>
      </c>
      <c r="H121" s="107"/>
      <c r="I121" s="107"/>
    </row>
  </sheetData>
  <sheetProtection/>
  <mergeCells count="9">
    <mergeCell ref="K5:N5"/>
    <mergeCell ref="M2:N2"/>
    <mergeCell ref="A3:N3"/>
    <mergeCell ref="G121:I121"/>
    <mergeCell ref="H1:J1"/>
    <mergeCell ref="A5:A6"/>
    <mergeCell ref="B5:B6"/>
    <mergeCell ref="C5:F5"/>
    <mergeCell ref="G5:J5"/>
  </mergeCells>
  <printOptions/>
  <pageMargins left="0.6299212598425197" right="0.1968503937007874" top="0.6299212598425197" bottom="0.5511811023622047" header="0.1968503937007874" footer="0.4724409448818898"/>
  <pageSetup fitToHeight="4" horizontalDpi="600" verticalDpi="600" orientation="landscape" paperSize="9" scale="60"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2:N78"/>
  <sheetViews>
    <sheetView zoomScalePageLayoutView="0" workbookViewId="0" topLeftCell="A56">
      <selection activeCell="A78" sqref="A78"/>
    </sheetView>
  </sheetViews>
  <sheetFormatPr defaultColWidth="9.00390625" defaultRowHeight="12.75"/>
  <cols>
    <col min="1" max="1" width="10.25390625" style="0" customWidth="1"/>
    <col min="2" max="2" width="64.25390625" style="0" customWidth="1"/>
    <col min="3" max="3" width="15.375" style="0" customWidth="1"/>
    <col min="4" max="4" width="16.625" style="0" customWidth="1"/>
    <col min="5" max="5" width="15.125" style="0" customWidth="1"/>
    <col min="7" max="8" width="11.25390625" style="0" bestFit="1" customWidth="1"/>
    <col min="9" max="9" width="10.875" style="0" bestFit="1" customWidth="1"/>
    <col min="10" max="10" width="8.75390625" style="0" customWidth="1"/>
    <col min="11" max="12" width="12.375" style="0" bestFit="1" customWidth="1"/>
    <col min="13" max="13" width="12.00390625" style="0" bestFit="1" customWidth="1"/>
    <col min="14" max="14" width="8.625" style="0" bestFit="1" customWidth="1"/>
  </cols>
  <sheetData>
    <row r="2" spans="1:14" s="1" customFormat="1" ht="17.25" thickBot="1">
      <c r="A2" s="5"/>
      <c r="B2" s="5"/>
      <c r="C2" s="5"/>
      <c r="D2" s="5"/>
      <c r="E2" s="5"/>
      <c r="F2" s="5"/>
      <c r="G2" s="5"/>
      <c r="H2" s="5"/>
      <c r="J2" s="5"/>
      <c r="N2" s="6" t="s">
        <v>38</v>
      </c>
    </row>
    <row r="3" spans="1:14" s="1" customFormat="1" ht="15">
      <c r="A3" s="109" t="s">
        <v>0</v>
      </c>
      <c r="B3" s="111" t="s">
        <v>3</v>
      </c>
      <c r="C3" s="102" t="s">
        <v>1</v>
      </c>
      <c r="D3" s="103"/>
      <c r="E3" s="103"/>
      <c r="F3" s="104"/>
      <c r="G3" s="102" t="s">
        <v>2</v>
      </c>
      <c r="H3" s="103"/>
      <c r="I3" s="103"/>
      <c r="J3" s="104"/>
      <c r="K3" s="102" t="s">
        <v>187</v>
      </c>
      <c r="L3" s="103"/>
      <c r="M3" s="103"/>
      <c r="N3" s="104"/>
    </row>
    <row r="4" spans="1:14" s="1" customFormat="1" ht="63.75">
      <c r="A4" s="110"/>
      <c r="B4" s="112"/>
      <c r="C4" s="14" t="s">
        <v>32</v>
      </c>
      <c r="D4" s="7" t="s">
        <v>31</v>
      </c>
      <c r="E4" s="7" t="s">
        <v>20</v>
      </c>
      <c r="F4" s="15" t="s">
        <v>36</v>
      </c>
      <c r="G4" s="14" t="s">
        <v>32</v>
      </c>
      <c r="H4" s="7" t="s">
        <v>31</v>
      </c>
      <c r="I4" s="7" t="s">
        <v>20</v>
      </c>
      <c r="J4" s="15" t="s">
        <v>36</v>
      </c>
      <c r="K4" s="14" t="s">
        <v>32</v>
      </c>
      <c r="L4" s="7" t="s">
        <v>31</v>
      </c>
      <c r="M4" s="7" t="s">
        <v>20</v>
      </c>
      <c r="N4" s="15" t="s">
        <v>36</v>
      </c>
    </row>
    <row r="5" spans="1:14" s="1" customFormat="1" ht="15">
      <c r="A5" s="22">
        <v>1</v>
      </c>
      <c r="B5" s="17">
        <v>2</v>
      </c>
      <c r="C5" s="16">
        <v>3</v>
      </c>
      <c r="D5" s="4">
        <v>5</v>
      </c>
      <c r="E5" s="4">
        <v>6</v>
      </c>
      <c r="F5" s="17">
        <v>7</v>
      </c>
      <c r="G5" s="16">
        <v>8</v>
      </c>
      <c r="H5" s="4">
        <v>10</v>
      </c>
      <c r="I5" s="4">
        <v>11</v>
      </c>
      <c r="J5" s="17">
        <v>12</v>
      </c>
      <c r="K5" s="16">
        <v>8</v>
      </c>
      <c r="L5" s="4">
        <v>10</v>
      </c>
      <c r="M5" s="4">
        <v>11</v>
      </c>
      <c r="N5" s="17">
        <v>12</v>
      </c>
    </row>
    <row r="6" spans="1:14" s="1" customFormat="1" ht="15">
      <c r="A6" s="22"/>
      <c r="B6" s="87" t="s">
        <v>19</v>
      </c>
      <c r="C6" s="52"/>
      <c r="D6" s="53"/>
      <c r="E6" s="53"/>
      <c r="F6" s="54"/>
      <c r="G6" s="55"/>
      <c r="H6" s="53"/>
      <c r="I6" s="53"/>
      <c r="J6" s="54"/>
      <c r="K6" s="55"/>
      <c r="L6" s="53"/>
      <c r="M6" s="53"/>
      <c r="N6" s="54"/>
    </row>
    <row r="7" spans="1:14" s="1" customFormat="1" ht="15">
      <c r="A7" s="29" t="s">
        <v>24</v>
      </c>
      <c r="B7" s="30" t="s">
        <v>4</v>
      </c>
      <c r="C7" s="50">
        <f>SUM(C8:C10)</f>
        <v>44112300.14</v>
      </c>
      <c r="D7" s="12">
        <f>SUM(D8:D10)</f>
        <v>43803832.05</v>
      </c>
      <c r="E7" s="12">
        <f aca="true" t="shared" si="0" ref="E7:E27">D7-C7</f>
        <v>-308468.0900000036</v>
      </c>
      <c r="F7" s="42">
        <f aca="true" t="shared" si="1" ref="F7:F26">D7/C7*100</f>
        <v>99.30072091226026</v>
      </c>
      <c r="G7" s="50">
        <f>SUM(G8:G10)</f>
        <v>0</v>
      </c>
      <c r="H7" s="12">
        <f>SUM(H8:H10)</f>
        <v>0</v>
      </c>
      <c r="I7" s="12">
        <f>H7-G7</f>
        <v>0</v>
      </c>
      <c r="J7" s="42"/>
      <c r="K7" s="20">
        <f aca="true" t="shared" si="2" ref="K7:K38">C7+G7</f>
        <v>44112300.14</v>
      </c>
      <c r="L7" s="92">
        <f aca="true" t="shared" si="3" ref="L7:L38">D7+H7</f>
        <v>43803832.05</v>
      </c>
      <c r="M7" s="12">
        <f aca="true" t="shared" si="4" ref="M7:M38">L7-K7</f>
        <v>-308468.0900000036</v>
      </c>
      <c r="N7" s="42">
        <f aca="true" t="shared" si="5" ref="N7:N33">L7/K7*100</f>
        <v>99.30072091226026</v>
      </c>
    </row>
    <row r="8" spans="1:14" s="1" customFormat="1" ht="45">
      <c r="A8" s="90" t="s">
        <v>81</v>
      </c>
      <c r="B8" s="88" t="s">
        <v>82</v>
      </c>
      <c r="C8" s="47">
        <v>39545994.33</v>
      </c>
      <c r="D8" s="11">
        <v>39252661.11</v>
      </c>
      <c r="E8" s="11">
        <f t="shared" si="0"/>
        <v>-293333.2199999988</v>
      </c>
      <c r="F8" s="40">
        <f t="shared" si="1"/>
        <v>99.2582479591935</v>
      </c>
      <c r="G8" s="47"/>
      <c r="H8" s="91"/>
      <c r="I8" s="11"/>
      <c r="J8" s="40"/>
      <c r="K8" s="18">
        <f t="shared" si="2"/>
        <v>39545994.33</v>
      </c>
      <c r="L8" s="93">
        <f t="shared" si="3"/>
        <v>39252661.11</v>
      </c>
      <c r="M8" s="11">
        <f t="shared" si="4"/>
        <v>-293333.2199999988</v>
      </c>
      <c r="N8" s="40">
        <f t="shared" si="5"/>
        <v>99.2582479591935</v>
      </c>
    </row>
    <row r="9" spans="1:14" s="1" customFormat="1" ht="30">
      <c r="A9" s="90" t="s">
        <v>83</v>
      </c>
      <c r="B9" s="88" t="s">
        <v>84</v>
      </c>
      <c r="C9" s="47">
        <v>3898646.81</v>
      </c>
      <c r="D9" s="11">
        <v>3896266.43</v>
      </c>
      <c r="E9" s="11">
        <f t="shared" si="0"/>
        <v>-2380.3799999998882</v>
      </c>
      <c r="F9" s="40">
        <f t="shared" si="1"/>
        <v>99.9389434304771</v>
      </c>
      <c r="G9" s="47"/>
      <c r="H9" s="91"/>
      <c r="I9" s="11"/>
      <c r="J9" s="40"/>
      <c r="K9" s="18">
        <f t="shared" si="2"/>
        <v>3898646.81</v>
      </c>
      <c r="L9" s="93">
        <f t="shared" si="3"/>
        <v>3896266.43</v>
      </c>
      <c r="M9" s="11">
        <f t="shared" si="4"/>
        <v>-2380.3799999998882</v>
      </c>
      <c r="N9" s="40">
        <f t="shared" si="5"/>
        <v>99.9389434304771</v>
      </c>
    </row>
    <row r="10" spans="1:14" s="1" customFormat="1" ht="15">
      <c r="A10" s="90" t="s">
        <v>85</v>
      </c>
      <c r="B10" s="88" t="s">
        <v>86</v>
      </c>
      <c r="C10" s="47">
        <v>667659</v>
      </c>
      <c r="D10" s="11">
        <v>654904.51</v>
      </c>
      <c r="E10" s="11">
        <f t="shared" si="0"/>
        <v>-12754.48999999999</v>
      </c>
      <c r="F10" s="40">
        <f t="shared" si="1"/>
        <v>98.08967002616605</v>
      </c>
      <c r="G10" s="47"/>
      <c r="H10" s="91"/>
      <c r="I10" s="11"/>
      <c r="J10" s="40"/>
      <c r="K10" s="18">
        <f t="shared" si="2"/>
        <v>667659</v>
      </c>
      <c r="L10" s="93">
        <f t="shared" si="3"/>
        <v>654904.51</v>
      </c>
      <c r="M10" s="11">
        <f t="shared" si="4"/>
        <v>-12754.48999999999</v>
      </c>
      <c r="N10" s="40">
        <f t="shared" si="5"/>
        <v>98.08967002616605</v>
      </c>
    </row>
    <row r="11" spans="1:14" s="1" customFormat="1" ht="15">
      <c r="A11" s="29" t="s">
        <v>25</v>
      </c>
      <c r="B11" s="30" t="s">
        <v>80</v>
      </c>
      <c r="C11" s="50">
        <f>SUM(C12:C21)</f>
        <v>162995732.29999998</v>
      </c>
      <c r="D11" s="12">
        <f>SUM(D12:D21)</f>
        <v>157534335.68999997</v>
      </c>
      <c r="E11" s="12">
        <f t="shared" si="0"/>
        <v>-5461396.610000014</v>
      </c>
      <c r="F11" s="42">
        <f t="shared" si="1"/>
        <v>96.64936220541769</v>
      </c>
      <c r="G11" s="50">
        <f>SUM(G12:G21)</f>
        <v>5101961.02</v>
      </c>
      <c r="H11" s="12">
        <f>SUM(H12:H21)</f>
        <v>3945862.75</v>
      </c>
      <c r="I11" s="12">
        <f aca="true" t="shared" si="6" ref="I11:I18">H11-G11</f>
        <v>-1156098.2699999996</v>
      </c>
      <c r="J11" s="42">
        <f>H11/G11*100</f>
        <v>77.34011950565628</v>
      </c>
      <c r="K11" s="20">
        <f t="shared" si="2"/>
        <v>168097693.32</v>
      </c>
      <c r="L11" s="92">
        <f t="shared" si="3"/>
        <v>161480198.43999997</v>
      </c>
      <c r="M11" s="12">
        <f t="shared" si="4"/>
        <v>-6617494.880000025</v>
      </c>
      <c r="N11" s="42">
        <f t="shared" si="5"/>
        <v>96.06330417193614</v>
      </c>
    </row>
    <row r="12" spans="1:14" s="1" customFormat="1" ht="15">
      <c r="A12" s="90" t="s">
        <v>40</v>
      </c>
      <c r="B12" s="88" t="s">
        <v>87</v>
      </c>
      <c r="C12" s="21">
        <v>27052442.95</v>
      </c>
      <c r="D12" s="13">
        <v>25900446.46</v>
      </c>
      <c r="E12" s="13">
        <f t="shared" si="0"/>
        <v>-1151996.4899999984</v>
      </c>
      <c r="F12" s="56">
        <f t="shared" si="1"/>
        <v>95.74161752367729</v>
      </c>
      <c r="G12" s="21">
        <v>309000</v>
      </c>
      <c r="H12" s="13"/>
      <c r="I12" s="11">
        <f t="shared" si="6"/>
        <v>-309000</v>
      </c>
      <c r="J12" s="40">
        <f>H12/G12*100</f>
        <v>0</v>
      </c>
      <c r="K12" s="18">
        <f t="shared" si="2"/>
        <v>27361442.95</v>
      </c>
      <c r="L12" s="93">
        <f t="shared" si="3"/>
        <v>25900446.46</v>
      </c>
      <c r="M12" s="11">
        <f t="shared" si="4"/>
        <v>-1460996.4899999984</v>
      </c>
      <c r="N12" s="40">
        <f t="shared" si="5"/>
        <v>94.66038215649004</v>
      </c>
    </row>
    <row r="13" spans="1:14" s="1" customFormat="1" ht="30">
      <c r="A13" s="90" t="s">
        <v>88</v>
      </c>
      <c r="B13" s="88" t="s">
        <v>89</v>
      </c>
      <c r="C13" s="21">
        <v>44790790</v>
      </c>
      <c r="D13" s="13">
        <v>41089488.02</v>
      </c>
      <c r="E13" s="13">
        <f t="shared" si="0"/>
        <v>-3701301.9799999967</v>
      </c>
      <c r="F13" s="56">
        <f t="shared" si="1"/>
        <v>91.73646640302616</v>
      </c>
      <c r="G13" s="21">
        <v>1558000</v>
      </c>
      <c r="H13" s="13">
        <v>824901.73</v>
      </c>
      <c r="I13" s="11">
        <f t="shared" si="6"/>
        <v>-733098.27</v>
      </c>
      <c r="J13" s="40">
        <f>H13/G13*100</f>
        <v>52.94619576379974</v>
      </c>
      <c r="K13" s="18">
        <f t="shared" si="2"/>
        <v>46348790</v>
      </c>
      <c r="L13" s="93">
        <f t="shared" si="3"/>
        <v>41914389.75</v>
      </c>
      <c r="M13" s="11">
        <f t="shared" si="4"/>
        <v>-4434400.25</v>
      </c>
      <c r="N13" s="40">
        <f t="shared" si="5"/>
        <v>90.43254365432193</v>
      </c>
    </row>
    <row r="14" spans="1:14" s="1" customFormat="1" ht="30">
      <c r="A14" s="90" t="s">
        <v>90</v>
      </c>
      <c r="B14" s="88" t="s">
        <v>89</v>
      </c>
      <c r="C14" s="21">
        <v>78429700</v>
      </c>
      <c r="D14" s="13">
        <v>78213818.83</v>
      </c>
      <c r="E14" s="13">
        <f t="shared" si="0"/>
        <v>-215881.1700000018</v>
      </c>
      <c r="F14" s="56">
        <f t="shared" si="1"/>
        <v>99.72474563845074</v>
      </c>
      <c r="G14" s="21"/>
      <c r="H14" s="13"/>
      <c r="I14" s="11">
        <f t="shared" si="6"/>
        <v>0</v>
      </c>
      <c r="J14" s="40"/>
      <c r="K14" s="18">
        <f t="shared" si="2"/>
        <v>78429700</v>
      </c>
      <c r="L14" s="93">
        <f t="shared" si="3"/>
        <v>78213818.83</v>
      </c>
      <c r="M14" s="11">
        <f t="shared" si="4"/>
        <v>-215881.1700000018</v>
      </c>
      <c r="N14" s="40">
        <f t="shared" si="5"/>
        <v>99.72474563845074</v>
      </c>
    </row>
    <row r="15" spans="1:14" s="1" customFormat="1" ht="30">
      <c r="A15" s="90" t="s">
        <v>91</v>
      </c>
      <c r="B15" s="88" t="s">
        <v>89</v>
      </c>
      <c r="C15" s="21">
        <v>1538015.88</v>
      </c>
      <c r="D15" s="13">
        <v>1538015.88</v>
      </c>
      <c r="E15" s="13">
        <f t="shared" si="0"/>
        <v>0</v>
      </c>
      <c r="F15" s="56">
        <f t="shared" si="1"/>
        <v>100</v>
      </c>
      <c r="G15" s="21">
        <v>3076961.02</v>
      </c>
      <c r="H15" s="13">
        <v>3076961.02</v>
      </c>
      <c r="I15" s="11">
        <f t="shared" si="6"/>
        <v>0</v>
      </c>
      <c r="J15" s="40">
        <f>H15/G15*100</f>
        <v>100</v>
      </c>
      <c r="K15" s="18">
        <f t="shared" si="2"/>
        <v>4614976.9</v>
      </c>
      <c r="L15" s="93">
        <f t="shared" si="3"/>
        <v>4614976.9</v>
      </c>
      <c r="M15" s="11">
        <f t="shared" si="4"/>
        <v>0</v>
      </c>
      <c r="N15" s="40">
        <f t="shared" si="5"/>
        <v>100</v>
      </c>
    </row>
    <row r="16" spans="1:14" s="1" customFormat="1" ht="30">
      <c r="A16" s="90" t="s">
        <v>44</v>
      </c>
      <c r="B16" s="88" t="s">
        <v>92</v>
      </c>
      <c r="C16" s="21">
        <v>2007621</v>
      </c>
      <c r="D16" s="13">
        <v>1974941.47</v>
      </c>
      <c r="E16" s="13">
        <f t="shared" si="0"/>
        <v>-32679.530000000028</v>
      </c>
      <c r="F16" s="56">
        <f t="shared" si="1"/>
        <v>98.37222613232278</v>
      </c>
      <c r="G16" s="21"/>
      <c r="H16" s="13"/>
      <c r="I16" s="11">
        <f t="shared" si="6"/>
        <v>0</v>
      </c>
      <c r="J16" s="40"/>
      <c r="K16" s="18">
        <f t="shared" si="2"/>
        <v>2007621</v>
      </c>
      <c r="L16" s="93">
        <f t="shared" si="3"/>
        <v>1974941.47</v>
      </c>
      <c r="M16" s="11">
        <f t="shared" si="4"/>
        <v>-32679.530000000028</v>
      </c>
      <c r="N16" s="40">
        <f t="shared" si="5"/>
        <v>98.37222613232278</v>
      </c>
    </row>
    <row r="17" spans="1:14" s="1" customFormat="1" ht="15">
      <c r="A17" s="90" t="s">
        <v>45</v>
      </c>
      <c r="B17" s="88" t="s">
        <v>93</v>
      </c>
      <c r="C17" s="21">
        <v>3938243.47</v>
      </c>
      <c r="D17" s="13">
        <v>3936537.47</v>
      </c>
      <c r="E17" s="13">
        <f t="shared" si="0"/>
        <v>-1706</v>
      </c>
      <c r="F17" s="56">
        <f t="shared" si="1"/>
        <v>99.95668119523347</v>
      </c>
      <c r="G17" s="21"/>
      <c r="H17" s="13"/>
      <c r="I17" s="11">
        <f t="shared" si="6"/>
        <v>0</v>
      </c>
      <c r="J17" s="40"/>
      <c r="K17" s="18">
        <f t="shared" si="2"/>
        <v>3938243.47</v>
      </c>
      <c r="L17" s="93">
        <f t="shared" si="3"/>
        <v>3936537.47</v>
      </c>
      <c r="M17" s="11">
        <f t="shared" si="4"/>
        <v>-1706</v>
      </c>
      <c r="N17" s="40">
        <f t="shared" si="5"/>
        <v>99.95668119523347</v>
      </c>
    </row>
    <row r="18" spans="1:14" s="1" customFormat="1" ht="15">
      <c r="A18" s="90" t="s">
        <v>94</v>
      </c>
      <c r="B18" s="88" t="s">
        <v>95</v>
      </c>
      <c r="C18" s="21">
        <v>3845100</v>
      </c>
      <c r="D18" s="13">
        <v>3773445.23</v>
      </c>
      <c r="E18" s="13">
        <f t="shared" si="0"/>
        <v>-71654.77000000002</v>
      </c>
      <c r="F18" s="56">
        <f t="shared" si="1"/>
        <v>98.13646537151179</v>
      </c>
      <c r="G18" s="21">
        <v>158000</v>
      </c>
      <c r="H18" s="13">
        <v>44000</v>
      </c>
      <c r="I18" s="11">
        <f t="shared" si="6"/>
        <v>-114000</v>
      </c>
      <c r="J18" s="40">
        <f>H18/G18*100</f>
        <v>27.848101265822784</v>
      </c>
      <c r="K18" s="18">
        <f t="shared" si="2"/>
        <v>4003100</v>
      </c>
      <c r="L18" s="93">
        <f t="shared" si="3"/>
        <v>3817445.23</v>
      </c>
      <c r="M18" s="11">
        <f t="shared" si="4"/>
        <v>-185654.77000000002</v>
      </c>
      <c r="N18" s="40">
        <f t="shared" si="5"/>
        <v>95.36222502560516</v>
      </c>
    </row>
    <row r="19" spans="1:14" s="1" customFormat="1" ht="15">
      <c r="A19" s="90" t="s">
        <v>96</v>
      </c>
      <c r="B19" s="88" t="s">
        <v>97</v>
      </c>
      <c r="C19" s="21">
        <v>365292</v>
      </c>
      <c r="D19" s="13">
        <v>365292</v>
      </c>
      <c r="E19" s="13">
        <f t="shared" si="0"/>
        <v>0</v>
      </c>
      <c r="F19" s="56">
        <f t="shared" si="1"/>
        <v>100</v>
      </c>
      <c r="G19" s="21"/>
      <c r="H19" s="13"/>
      <c r="I19" s="11"/>
      <c r="J19" s="40"/>
      <c r="K19" s="18">
        <f t="shared" si="2"/>
        <v>365292</v>
      </c>
      <c r="L19" s="93">
        <f t="shared" si="3"/>
        <v>365292</v>
      </c>
      <c r="M19" s="11">
        <f t="shared" si="4"/>
        <v>0</v>
      </c>
      <c r="N19" s="40">
        <f t="shared" si="5"/>
        <v>100</v>
      </c>
    </row>
    <row r="20" spans="1:14" s="1" customFormat="1" ht="30">
      <c r="A20" s="90" t="s">
        <v>98</v>
      </c>
      <c r="B20" s="88" t="s">
        <v>99</v>
      </c>
      <c r="C20" s="21">
        <v>318000</v>
      </c>
      <c r="D20" s="13">
        <v>316070.41</v>
      </c>
      <c r="E20" s="13">
        <f t="shared" si="0"/>
        <v>-1929.5900000000256</v>
      </c>
      <c r="F20" s="56">
        <f t="shared" si="1"/>
        <v>99.3932106918239</v>
      </c>
      <c r="G20" s="21"/>
      <c r="H20" s="13"/>
      <c r="I20" s="11">
        <f aca="true" t="shared" si="7" ref="I20:I27">H20-G20</f>
        <v>0</v>
      </c>
      <c r="J20" s="40"/>
      <c r="K20" s="18">
        <f t="shared" si="2"/>
        <v>318000</v>
      </c>
      <c r="L20" s="93">
        <f t="shared" si="3"/>
        <v>316070.41</v>
      </c>
      <c r="M20" s="11">
        <f t="shared" si="4"/>
        <v>-1929.5900000000256</v>
      </c>
      <c r="N20" s="40">
        <f t="shared" si="5"/>
        <v>99.3932106918239</v>
      </c>
    </row>
    <row r="21" spans="1:14" s="1" customFormat="1" ht="45">
      <c r="A21" s="90" t="s">
        <v>46</v>
      </c>
      <c r="B21" s="88" t="s">
        <v>100</v>
      </c>
      <c r="C21" s="21">
        <v>710527</v>
      </c>
      <c r="D21" s="13">
        <v>426279.92</v>
      </c>
      <c r="E21" s="13">
        <f t="shared" si="0"/>
        <v>-284247.08</v>
      </c>
      <c r="F21" s="56">
        <f t="shared" si="1"/>
        <v>59.99489393084288</v>
      </c>
      <c r="G21" s="21"/>
      <c r="H21" s="13"/>
      <c r="I21" s="11">
        <f t="shared" si="7"/>
        <v>0</v>
      </c>
      <c r="J21" s="40"/>
      <c r="K21" s="18">
        <f t="shared" si="2"/>
        <v>710527</v>
      </c>
      <c r="L21" s="93">
        <f t="shared" si="3"/>
        <v>426279.92</v>
      </c>
      <c r="M21" s="11">
        <f t="shared" si="4"/>
        <v>-284247.08</v>
      </c>
      <c r="N21" s="40">
        <f t="shared" si="5"/>
        <v>59.99489393084288</v>
      </c>
    </row>
    <row r="22" spans="1:14" s="1" customFormat="1" ht="15">
      <c r="A22" s="29" t="s">
        <v>26</v>
      </c>
      <c r="B22" s="30" t="s">
        <v>21</v>
      </c>
      <c r="C22" s="50">
        <f>C23+C24+C25</f>
        <v>6291461</v>
      </c>
      <c r="D22" s="12">
        <f>D23+D24+D25</f>
        <v>5804157.73</v>
      </c>
      <c r="E22" s="59">
        <f t="shared" si="0"/>
        <v>-487303.26999999955</v>
      </c>
      <c r="F22" s="60">
        <f t="shared" si="1"/>
        <v>92.25452927388409</v>
      </c>
      <c r="G22" s="50">
        <f>G23+G24+G25</f>
        <v>4582500</v>
      </c>
      <c r="H22" s="12">
        <f>H23+H24+H25</f>
        <v>4538078.85</v>
      </c>
      <c r="I22" s="12">
        <f t="shared" si="7"/>
        <v>-44421.15000000037</v>
      </c>
      <c r="J22" s="42">
        <f>H22/G22*100</f>
        <v>99.03063502454991</v>
      </c>
      <c r="K22" s="20">
        <f t="shared" si="2"/>
        <v>10873961</v>
      </c>
      <c r="L22" s="92">
        <f t="shared" si="3"/>
        <v>10342236.58</v>
      </c>
      <c r="M22" s="12">
        <f t="shared" si="4"/>
        <v>-531724.4199999999</v>
      </c>
      <c r="N22" s="42">
        <f t="shared" si="5"/>
        <v>95.11011286503603</v>
      </c>
    </row>
    <row r="23" spans="1:14" s="1" customFormat="1" ht="15">
      <c r="A23" s="90" t="s">
        <v>47</v>
      </c>
      <c r="B23" s="88" t="s">
        <v>101</v>
      </c>
      <c r="C23" s="21">
        <v>3424875</v>
      </c>
      <c r="D23" s="13">
        <v>3424875</v>
      </c>
      <c r="E23" s="13">
        <f t="shared" si="0"/>
        <v>0</v>
      </c>
      <c r="F23" s="56">
        <f t="shared" si="1"/>
        <v>100</v>
      </c>
      <c r="G23" s="21">
        <v>4532500</v>
      </c>
      <c r="H23" s="13">
        <v>4488078.85</v>
      </c>
      <c r="I23" s="11">
        <f t="shared" si="7"/>
        <v>-44421.15000000037</v>
      </c>
      <c r="J23" s="40">
        <f>H23/G23*100</f>
        <v>99.01994153337009</v>
      </c>
      <c r="K23" s="18">
        <f t="shared" si="2"/>
        <v>7957375</v>
      </c>
      <c r="L23" s="93">
        <f t="shared" si="3"/>
        <v>7912953.85</v>
      </c>
      <c r="M23" s="11">
        <f t="shared" si="4"/>
        <v>-44421.15000000037</v>
      </c>
      <c r="N23" s="40">
        <f t="shared" si="5"/>
        <v>99.44176125920922</v>
      </c>
    </row>
    <row r="24" spans="1:14" s="1" customFormat="1" ht="30">
      <c r="A24" s="90" t="s">
        <v>102</v>
      </c>
      <c r="B24" s="88" t="s">
        <v>103</v>
      </c>
      <c r="C24" s="21">
        <v>2777180</v>
      </c>
      <c r="D24" s="13">
        <v>2289876.73</v>
      </c>
      <c r="E24" s="13">
        <f t="shared" si="0"/>
        <v>-487303.27</v>
      </c>
      <c r="F24" s="56">
        <f t="shared" si="1"/>
        <v>82.45330623150102</v>
      </c>
      <c r="G24" s="18">
        <v>50000</v>
      </c>
      <c r="H24" s="11">
        <v>50000</v>
      </c>
      <c r="I24" s="11">
        <f t="shared" si="7"/>
        <v>0</v>
      </c>
      <c r="J24" s="40"/>
      <c r="K24" s="18">
        <f t="shared" si="2"/>
        <v>2827180</v>
      </c>
      <c r="L24" s="93">
        <f t="shared" si="3"/>
        <v>2339876.73</v>
      </c>
      <c r="M24" s="11">
        <f t="shared" si="4"/>
        <v>-487303.27</v>
      </c>
      <c r="N24" s="40">
        <f t="shared" si="5"/>
        <v>82.76362771383499</v>
      </c>
    </row>
    <row r="25" spans="1:14" s="1" customFormat="1" ht="15">
      <c r="A25" s="90" t="s">
        <v>104</v>
      </c>
      <c r="B25" s="88" t="s">
        <v>105</v>
      </c>
      <c r="C25" s="21">
        <v>89406</v>
      </c>
      <c r="D25" s="13">
        <v>89406</v>
      </c>
      <c r="E25" s="13">
        <f t="shared" si="0"/>
        <v>0</v>
      </c>
      <c r="F25" s="56">
        <f t="shared" si="1"/>
        <v>100</v>
      </c>
      <c r="G25" s="18"/>
      <c r="H25" s="11"/>
      <c r="I25" s="11">
        <f t="shared" si="7"/>
        <v>0</v>
      </c>
      <c r="J25" s="40"/>
      <c r="K25" s="18">
        <f t="shared" si="2"/>
        <v>89406</v>
      </c>
      <c r="L25" s="93">
        <f t="shared" si="3"/>
        <v>89406</v>
      </c>
      <c r="M25" s="11">
        <f t="shared" si="4"/>
        <v>0</v>
      </c>
      <c r="N25" s="40">
        <f t="shared" si="5"/>
        <v>100</v>
      </c>
    </row>
    <row r="26" spans="1:14" s="1" customFormat="1" ht="15">
      <c r="A26" s="29" t="s">
        <v>27</v>
      </c>
      <c r="B26" s="48" t="s">
        <v>5</v>
      </c>
      <c r="C26" s="50">
        <f>SUM(C27:C40)</f>
        <v>16774422.349999998</v>
      </c>
      <c r="D26" s="12">
        <f>SUM(D27:D40)</f>
        <v>15925420.05</v>
      </c>
      <c r="E26" s="59">
        <f t="shared" si="0"/>
        <v>-849002.299999997</v>
      </c>
      <c r="F26" s="60">
        <f t="shared" si="1"/>
        <v>94.93870917110897</v>
      </c>
      <c r="G26" s="50">
        <f>SUM(G27:G40)</f>
        <v>236521</v>
      </c>
      <c r="H26" s="12">
        <f>SUM(H27:H40)</f>
        <v>236521</v>
      </c>
      <c r="I26" s="12">
        <f t="shared" si="7"/>
        <v>0</v>
      </c>
      <c r="J26" s="42">
        <f>H26/G26*100</f>
        <v>100</v>
      </c>
      <c r="K26" s="20">
        <f t="shared" si="2"/>
        <v>17010943.349999998</v>
      </c>
      <c r="L26" s="92">
        <f t="shared" si="3"/>
        <v>16161941.05</v>
      </c>
      <c r="M26" s="12">
        <f t="shared" si="4"/>
        <v>-849002.299999997</v>
      </c>
      <c r="N26" s="42">
        <f t="shared" si="5"/>
        <v>95.00908160980974</v>
      </c>
    </row>
    <row r="27" spans="1:14" s="1" customFormat="1" ht="30">
      <c r="A27" s="90" t="s">
        <v>106</v>
      </c>
      <c r="B27" s="88" t="s">
        <v>107</v>
      </c>
      <c r="C27" s="21"/>
      <c r="D27" s="13"/>
      <c r="E27" s="13">
        <f t="shared" si="0"/>
        <v>0</v>
      </c>
      <c r="F27" s="56"/>
      <c r="G27" s="18"/>
      <c r="H27" s="11"/>
      <c r="I27" s="11">
        <f t="shared" si="7"/>
        <v>0</v>
      </c>
      <c r="J27" s="40"/>
      <c r="K27" s="18">
        <f t="shared" si="2"/>
        <v>0</v>
      </c>
      <c r="L27" s="93">
        <f t="shared" si="3"/>
        <v>0</v>
      </c>
      <c r="M27" s="11">
        <f t="shared" si="4"/>
        <v>0</v>
      </c>
      <c r="N27" s="40" t="e">
        <f t="shared" si="5"/>
        <v>#DIV/0!</v>
      </c>
    </row>
    <row r="28" spans="1:14" s="1" customFormat="1" ht="15">
      <c r="A28" s="90" t="s">
        <v>108</v>
      </c>
      <c r="B28" s="88" t="s">
        <v>109</v>
      </c>
      <c r="C28" s="21">
        <v>22000</v>
      </c>
      <c r="D28" s="13">
        <v>22000</v>
      </c>
      <c r="E28" s="13"/>
      <c r="F28" s="56"/>
      <c r="G28" s="18"/>
      <c r="H28" s="11"/>
      <c r="I28" s="11"/>
      <c r="J28" s="40"/>
      <c r="K28" s="18">
        <f t="shared" si="2"/>
        <v>22000</v>
      </c>
      <c r="L28" s="93">
        <f t="shared" si="3"/>
        <v>22000</v>
      </c>
      <c r="M28" s="11">
        <f t="shared" si="4"/>
        <v>0</v>
      </c>
      <c r="N28" s="40">
        <f t="shared" si="5"/>
        <v>100</v>
      </c>
    </row>
    <row r="29" spans="1:14" s="1" customFormat="1" ht="30">
      <c r="A29" s="90" t="s">
        <v>110</v>
      </c>
      <c r="B29" s="88" t="s">
        <v>111</v>
      </c>
      <c r="C29" s="21">
        <v>715000</v>
      </c>
      <c r="D29" s="13">
        <v>697027.18</v>
      </c>
      <c r="E29" s="13"/>
      <c r="F29" s="56"/>
      <c r="G29" s="18"/>
      <c r="H29" s="11"/>
      <c r="I29" s="11"/>
      <c r="J29" s="40"/>
      <c r="K29" s="18">
        <f t="shared" si="2"/>
        <v>715000</v>
      </c>
      <c r="L29" s="93">
        <f t="shared" si="3"/>
        <v>697027.18</v>
      </c>
      <c r="M29" s="11">
        <f t="shared" si="4"/>
        <v>-17972.81999999995</v>
      </c>
      <c r="N29" s="40">
        <f t="shared" si="5"/>
        <v>97.48631888111888</v>
      </c>
    </row>
    <row r="30" spans="1:14" s="1" customFormat="1" ht="30">
      <c r="A30" s="90" t="s">
        <v>112</v>
      </c>
      <c r="B30" s="88" t="s">
        <v>113</v>
      </c>
      <c r="C30" s="21">
        <v>80000</v>
      </c>
      <c r="D30" s="13">
        <v>80000</v>
      </c>
      <c r="E30" s="13"/>
      <c r="F30" s="56"/>
      <c r="G30" s="18"/>
      <c r="H30" s="11"/>
      <c r="I30" s="11"/>
      <c r="J30" s="40"/>
      <c r="K30" s="18">
        <f t="shared" si="2"/>
        <v>80000</v>
      </c>
      <c r="L30" s="93">
        <f t="shared" si="3"/>
        <v>80000</v>
      </c>
      <c r="M30" s="11">
        <f t="shared" si="4"/>
        <v>0</v>
      </c>
      <c r="N30" s="40">
        <f t="shared" si="5"/>
        <v>100</v>
      </c>
    </row>
    <row r="31" spans="1:14" s="1" customFormat="1" ht="30">
      <c r="A31" s="90" t="s">
        <v>48</v>
      </c>
      <c r="B31" s="88" t="s">
        <v>114</v>
      </c>
      <c r="C31" s="21">
        <v>162000</v>
      </c>
      <c r="D31" s="13">
        <v>162000</v>
      </c>
      <c r="E31" s="13"/>
      <c r="F31" s="56"/>
      <c r="G31" s="18"/>
      <c r="H31" s="11"/>
      <c r="I31" s="11"/>
      <c r="J31" s="40"/>
      <c r="K31" s="18">
        <f t="shared" si="2"/>
        <v>162000</v>
      </c>
      <c r="L31" s="93">
        <f t="shared" si="3"/>
        <v>162000</v>
      </c>
      <c r="M31" s="11">
        <f t="shared" si="4"/>
        <v>0</v>
      </c>
      <c r="N31" s="40">
        <f t="shared" si="5"/>
        <v>100</v>
      </c>
    </row>
    <row r="32" spans="1:14" s="1" customFormat="1" ht="30">
      <c r="A32" s="90" t="s">
        <v>115</v>
      </c>
      <c r="B32" s="88" t="s">
        <v>116</v>
      </c>
      <c r="C32" s="21">
        <v>50022</v>
      </c>
      <c r="D32" s="13">
        <v>49366.8</v>
      </c>
      <c r="E32" s="13"/>
      <c r="F32" s="56"/>
      <c r="G32" s="18"/>
      <c r="H32" s="11"/>
      <c r="I32" s="11"/>
      <c r="J32" s="40"/>
      <c r="K32" s="18">
        <f t="shared" si="2"/>
        <v>50022</v>
      </c>
      <c r="L32" s="93">
        <f t="shared" si="3"/>
        <v>49366.8</v>
      </c>
      <c r="M32" s="11">
        <f t="shared" si="4"/>
        <v>-655.1999999999971</v>
      </c>
      <c r="N32" s="40">
        <f t="shared" si="5"/>
        <v>98.69017632241814</v>
      </c>
    </row>
    <row r="33" spans="1:14" s="1" customFormat="1" ht="45">
      <c r="A33" s="90" t="s">
        <v>117</v>
      </c>
      <c r="B33" s="88" t="s">
        <v>118</v>
      </c>
      <c r="C33" s="21">
        <v>10343757.37</v>
      </c>
      <c r="D33" s="13">
        <v>10206978.08</v>
      </c>
      <c r="E33" s="13">
        <f aca="true" t="shared" si="8" ref="E33:E55">D33-C33</f>
        <v>-136779.2899999991</v>
      </c>
      <c r="F33" s="56">
        <f>D33/C33*100</f>
        <v>98.67766339534704</v>
      </c>
      <c r="G33" s="18">
        <v>81630</v>
      </c>
      <c r="H33" s="11">
        <v>81630</v>
      </c>
      <c r="I33" s="11">
        <f aca="true" t="shared" si="9" ref="I33:I47">H33-G33</f>
        <v>0</v>
      </c>
      <c r="J33" s="40">
        <f>H33/G33*100</f>
        <v>100</v>
      </c>
      <c r="K33" s="18">
        <f t="shared" si="2"/>
        <v>10425387.37</v>
      </c>
      <c r="L33" s="93">
        <f t="shared" si="3"/>
        <v>10288608.08</v>
      </c>
      <c r="M33" s="11">
        <f t="shared" si="4"/>
        <v>-136779.2899999991</v>
      </c>
      <c r="N33" s="40">
        <f t="shared" si="5"/>
        <v>98.68801719163362</v>
      </c>
    </row>
    <row r="34" spans="1:14" s="1" customFormat="1" ht="45">
      <c r="A34" s="90" t="s">
        <v>49</v>
      </c>
      <c r="B34" s="88" t="s">
        <v>119</v>
      </c>
      <c r="C34" s="21"/>
      <c r="D34" s="13"/>
      <c r="E34" s="13">
        <f t="shared" si="8"/>
        <v>0</v>
      </c>
      <c r="F34" s="56"/>
      <c r="G34" s="18"/>
      <c r="H34" s="11"/>
      <c r="I34" s="11">
        <f t="shared" si="9"/>
        <v>0</v>
      </c>
      <c r="J34" s="40"/>
      <c r="K34" s="18">
        <f t="shared" si="2"/>
        <v>0</v>
      </c>
      <c r="L34" s="93">
        <f t="shared" si="3"/>
        <v>0</v>
      </c>
      <c r="M34" s="11">
        <f t="shared" si="4"/>
        <v>0</v>
      </c>
      <c r="N34" s="40"/>
    </row>
    <row r="35" spans="1:14" s="1" customFormat="1" ht="60">
      <c r="A35" s="90" t="s">
        <v>50</v>
      </c>
      <c r="B35" s="88" t="s">
        <v>120</v>
      </c>
      <c r="C35" s="21">
        <v>463344.43</v>
      </c>
      <c r="D35" s="13">
        <v>463109.43</v>
      </c>
      <c r="E35" s="13">
        <f t="shared" si="8"/>
        <v>-235</v>
      </c>
      <c r="F35" s="56">
        <f aca="true" t="shared" si="10" ref="F35:F55">D35/C35*100</f>
        <v>99.94928179022244</v>
      </c>
      <c r="G35" s="18"/>
      <c r="H35" s="11"/>
      <c r="I35" s="11">
        <f t="shared" si="9"/>
        <v>0</v>
      </c>
      <c r="J35" s="40"/>
      <c r="K35" s="18">
        <f t="shared" si="2"/>
        <v>463344.43</v>
      </c>
      <c r="L35" s="93">
        <f t="shared" si="3"/>
        <v>463109.43</v>
      </c>
      <c r="M35" s="11">
        <f t="shared" si="4"/>
        <v>-235</v>
      </c>
      <c r="N35" s="40">
        <f aca="true" t="shared" si="11" ref="N35:N70">L35/K35*100</f>
        <v>99.94928179022244</v>
      </c>
    </row>
    <row r="36" spans="1:14" s="1" customFormat="1" ht="15">
      <c r="A36" s="90" t="s">
        <v>121</v>
      </c>
      <c r="B36" s="88" t="s">
        <v>122</v>
      </c>
      <c r="C36" s="21">
        <v>100</v>
      </c>
      <c r="D36" s="13"/>
      <c r="E36" s="13">
        <f t="shared" si="8"/>
        <v>-100</v>
      </c>
      <c r="F36" s="56">
        <f t="shared" si="10"/>
        <v>0</v>
      </c>
      <c r="G36" s="18"/>
      <c r="H36" s="11"/>
      <c r="I36" s="11">
        <f t="shared" si="9"/>
        <v>0</v>
      </c>
      <c r="J36" s="40"/>
      <c r="K36" s="18">
        <f t="shared" si="2"/>
        <v>100</v>
      </c>
      <c r="L36" s="93">
        <f t="shared" si="3"/>
        <v>0</v>
      </c>
      <c r="M36" s="11">
        <f t="shared" si="4"/>
        <v>-100</v>
      </c>
      <c r="N36" s="40">
        <f t="shared" si="11"/>
        <v>0</v>
      </c>
    </row>
    <row r="37" spans="1:14" s="1" customFormat="1" ht="30">
      <c r="A37" s="90" t="s">
        <v>123</v>
      </c>
      <c r="B37" s="88" t="s">
        <v>124</v>
      </c>
      <c r="C37" s="21">
        <v>84000</v>
      </c>
      <c r="D37" s="13">
        <v>60000</v>
      </c>
      <c r="E37" s="13">
        <f t="shared" si="8"/>
        <v>-24000</v>
      </c>
      <c r="F37" s="56">
        <f t="shared" si="10"/>
        <v>71.42857142857143</v>
      </c>
      <c r="G37" s="18"/>
      <c r="H37" s="11"/>
      <c r="I37" s="11">
        <f t="shared" si="9"/>
        <v>0</v>
      </c>
      <c r="J37" s="40"/>
      <c r="K37" s="18">
        <f t="shared" si="2"/>
        <v>84000</v>
      </c>
      <c r="L37" s="93">
        <f t="shared" si="3"/>
        <v>60000</v>
      </c>
      <c r="M37" s="11">
        <f t="shared" si="4"/>
        <v>-24000</v>
      </c>
      <c r="N37" s="40">
        <f t="shared" si="11"/>
        <v>71.42857142857143</v>
      </c>
    </row>
    <row r="38" spans="1:14" s="1" customFormat="1" ht="15">
      <c r="A38" s="90" t="s">
        <v>51</v>
      </c>
      <c r="B38" s="88" t="s">
        <v>52</v>
      </c>
      <c r="C38" s="21">
        <v>12829.58</v>
      </c>
      <c r="D38" s="13">
        <v>12829.58</v>
      </c>
      <c r="E38" s="13">
        <f t="shared" si="8"/>
        <v>0</v>
      </c>
      <c r="F38" s="56">
        <f t="shared" si="10"/>
        <v>100</v>
      </c>
      <c r="G38" s="18"/>
      <c r="H38" s="11"/>
      <c r="I38" s="11">
        <f t="shared" si="9"/>
        <v>0</v>
      </c>
      <c r="J38" s="40"/>
      <c r="K38" s="18">
        <f t="shared" si="2"/>
        <v>12829.58</v>
      </c>
      <c r="L38" s="93">
        <f t="shared" si="3"/>
        <v>12829.58</v>
      </c>
      <c r="M38" s="11">
        <f t="shared" si="4"/>
        <v>0</v>
      </c>
      <c r="N38" s="40">
        <f t="shared" si="11"/>
        <v>100</v>
      </c>
    </row>
    <row r="39" spans="1:14" s="1" customFormat="1" ht="30">
      <c r="A39" s="90" t="s">
        <v>125</v>
      </c>
      <c r="B39" s="88" t="s">
        <v>126</v>
      </c>
      <c r="C39" s="21">
        <v>593020</v>
      </c>
      <c r="D39" s="13">
        <v>593020</v>
      </c>
      <c r="E39" s="13">
        <f t="shared" si="8"/>
        <v>0</v>
      </c>
      <c r="F39" s="56">
        <f t="shared" si="10"/>
        <v>100</v>
      </c>
      <c r="G39" s="18">
        <v>154891</v>
      </c>
      <c r="H39" s="11">
        <v>154891</v>
      </c>
      <c r="I39" s="11">
        <f t="shared" si="9"/>
        <v>0</v>
      </c>
      <c r="J39" s="40">
        <f>H39/G39*100</f>
        <v>100</v>
      </c>
      <c r="K39" s="18">
        <f aca="true" t="shared" si="12" ref="K39:K70">C39+G39</f>
        <v>747911</v>
      </c>
      <c r="L39" s="93">
        <f aca="true" t="shared" si="13" ref="L39:L70">D39+H39</f>
        <v>747911</v>
      </c>
      <c r="M39" s="11">
        <f aca="true" t="shared" si="14" ref="M39:M70">L39-K39</f>
        <v>0</v>
      </c>
      <c r="N39" s="40">
        <f t="shared" si="11"/>
        <v>100</v>
      </c>
    </row>
    <row r="40" spans="1:14" s="1" customFormat="1" ht="15">
      <c r="A40" s="90" t="s">
        <v>127</v>
      </c>
      <c r="B40" s="88" t="s">
        <v>128</v>
      </c>
      <c r="C40" s="21">
        <v>4248348.97</v>
      </c>
      <c r="D40" s="13">
        <v>3579088.98</v>
      </c>
      <c r="E40" s="13">
        <f t="shared" si="8"/>
        <v>-669259.9899999998</v>
      </c>
      <c r="F40" s="56">
        <f t="shared" si="10"/>
        <v>84.24658626854753</v>
      </c>
      <c r="G40" s="18"/>
      <c r="H40" s="11"/>
      <c r="I40" s="11">
        <f t="shared" si="9"/>
        <v>0</v>
      </c>
      <c r="J40" s="40"/>
      <c r="K40" s="18">
        <f t="shared" si="12"/>
        <v>4248348.97</v>
      </c>
      <c r="L40" s="93">
        <f t="shared" si="13"/>
        <v>3579088.98</v>
      </c>
      <c r="M40" s="11">
        <f t="shared" si="14"/>
        <v>-669259.9899999998</v>
      </c>
      <c r="N40" s="40">
        <f t="shared" si="11"/>
        <v>84.24658626854753</v>
      </c>
    </row>
    <row r="41" spans="1:14" s="1" customFormat="1" ht="15">
      <c r="A41" s="31">
        <v>4000</v>
      </c>
      <c r="B41" s="30" t="s">
        <v>6</v>
      </c>
      <c r="C41" s="20">
        <f>SUM(C42:C45)</f>
        <v>15225769.11</v>
      </c>
      <c r="D41" s="12">
        <f>SUM(D42:D45)</f>
        <v>15100285.929999998</v>
      </c>
      <c r="E41" s="59">
        <f t="shared" si="8"/>
        <v>-125483.18000000156</v>
      </c>
      <c r="F41" s="60">
        <f t="shared" si="10"/>
        <v>99.1758499745173</v>
      </c>
      <c r="G41" s="50">
        <f>SUM(G42:G45)</f>
        <v>94769.17</v>
      </c>
      <c r="H41" s="12">
        <f>SUM(H42:H45)</f>
        <v>94769.17</v>
      </c>
      <c r="I41" s="12">
        <f t="shared" si="9"/>
        <v>0</v>
      </c>
      <c r="J41" s="42">
        <f>H41/G41*100</f>
        <v>100</v>
      </c>
      <c r="K41" s="20">
        <f t="shared" si="12"/>
        <v>15320538.28</v>
      </c>
      <c r="L41" s="92">
        <f t="shared" si="13"/>
        <v>15195055.099999998</v>
      </c>
      <c r="M41" s="12">
        <f t="shared" si="14"/>
        <v>-125483.18000000156</v>
      </c>
      <c r="N41" s="42">
        <f t="shared" si="11"/>
        <v>99.1809479686245</v>
      </c>
    </row>
    <row r="42" spans="1:14" s="1" customFormat="1" ht="15">
      <c r="A42" s="90" t="s">
        <v>129</v>
      </c>
      <c r="B42" s="88" t="s">
        <v>53</v>
      </c>
      <c r="C42" s="21">
        <v>4584965.04</v>
      </c>
      <c r="D42" s="13">
        <v>4542761.56</v>
      </c>
      <c r="E42" s="13">
        <f t="shared" si="8"/>
        <v>-42203.48000000045</v>
      </c>
      <c r="F42" s="56">
        <f t="shared" si="10"/>
        <v>99.07952449731219</v>
      </c>
      <c r="G42" s="18"/>
      <c r="H42" s="11"/>
      <c r="I42" s="11">
        <f t="shared" si="9"/>
        <v>0</v>
      </c>
      <c r="J42" s="40"/>
      <c r="K42" s="18">
        <f t="shared" si="12"/>
        <v>4584965.04</v>
      </c>
      <c r="L42" s="93">
        <f t="shared" si="13"/>
        <v>4542761.56</v>
      </c>
      <c r="M42" s="11">
        <f t="shared" si="14"/>
        <v>-42203.48000000045</v>
      </c>
      <c r="N42" s="40">
        <f t="shared" si="11"/>
        <v>99.07952449731219</v>
      </c>
    </row>
    <row r="43" spans="1:14" s="1" customFormat="1" ht="15">
      <c r="A43" s="90" t="s">
        <v>130</v>
      </c>
      <c r="B43" s="88" t="s">
        <v>131</v>
      </c>
      <c r="C43" s="21">
        <v>286054.05</v>
      </c>
      <c r="D43" s="13">
        <v>286015.42</v>
      </c>
      <c r="E43" s="13">
        <f t="shared" si="8"/>
        <v>-38.63000000000466</v>
      </c>
      <c r="F43" s="56">
        <f t="shared" si="10"/>
        <v>99.98649555914345</v>
      </c>
      <c r="G43" s="18">
        <v>42200</v>
      </c>
      <c r="H43" s="11">
        <v>42200</v>
      </c>
      <c r="I43" s="11">
        <f t="shared" si="9"/>
        <v>0</v>
      </c>
      <c r="J43" s="40">
        <f>H43/G43*100</f>
        <v>100</v>
      </c>
      <c r="K43" s="18">
        <f t="shared" si="12"/>
        <v>328254.05</v>
      </c>
      <c r="L43" s="93">
        <f t="shared" si="13"/>
        <v>328215.42</v>
      </c>
      <c r="M43" s="11">
        <f t="shared" si="14"/>
        <v>-38.63000000000466</v>
      </c>
      <c r="N43" s="40">
        <f t="shared" si="11"/>
        <v>99.98823167604482</v>
      </c>
    </row>
    <row r="44" spans="1:14" s="1" customFormat="1" ht="30">
      <c r="A44" s="90" t="s">
        <v>132</v>
      </c>
      <c r="B44" s="88" t="s">
        <v>133</v>
      </c>
      <c r="C44" s="21">
        <v>10115359.17</v>
      </c>
      <c r="D44" s="13">
        <v>10059893.1</v>
      </c>
      <c r="E44" s="13">
        <f t="shared" si="8"/>
        <v>-55466.0700000003</v>
      </c>
      <c r="F44" s="56">
        <f t="shared" si="10"/>
        <v>99.4516648487925</v>
      </c>
      <c r="G44" s="18">
        <v>52569.17</v>
      </c>
      <c r="H44" s="11">
        <v>52569.17</v>
      </c>
      <c r="I44" s="11">
        <f t="shared" si="9"/>
        <v>0</v>
      </c>
      <c r="J44" s="40">
        <f>H44/G44*100</f>
        <v>100</v>
      </c>
      <c r="K44" s="18">
        <f t="shared" si="12"/>
        <v>10167928.34</v>
      </c>
      <c r="L44" s="93">
        <f t="shared" si="13"/>
        <v>10112462.27</v>
      </c>
      <c r="M44" s="11">
        <f t="shared" si="14"/>
        <v>-55466.0700000003</v>
      </c>
      <c r="N44" s="40">
        <f t="shared" si="11"/>
        <v>99.45449979439961</v>
      </c>
    </row>
    <row r="45" spans="1:14" s="1" customFormat="1" ht="15">
      <c r="A45" s="90" t="s">
        <v>134</v>
      </c>
      <c r="B45" s="88" t="s">
        <v>135</v>
      </c>
      <c r="C45" s="21">
        <v>239390.85</v>
      </c>
      <c r="D45" s="13">
        <v>211615.85</v>
      </c>
      <c r="E45" s="13">
        <f t="shared" si="8"/>
        <v>-27775</v>
      </c>
      <c r="F45" s="56">
        <f t="shared" si="10"/>
        <v>88.39763508087297</v>
      </c>
      <c r="G45" s="20"/>
      <c r="H45" s="12"/>
      <c r="I45" s="11">
        <f t="shared" si="9"/>
        <v>0</v>
      </c>
      <c r="J45" s="40"/>
      <c r="K45" s="18">
        <f t="shared" si="12"/>
        <v>239390.85</v>
      </c>
      <c r="L45" s="93">
        <f t="shared" si="13"/>
        <v>211615.85</v>
      </c>
      <c r="M45" s="11">
        <f t="shared" si="14"/>
        <v>-27775</v>
      </c>
      <c r="N45" s="40">
        <f t="shared" si="11"/>
        <v>88.39763508087297</v>
      </c>
    </row>
    <row r="46" spans="1:14" s="1" customFormat="1" ht="15">
      <c r="A46" s="31">
        <v>5000</v>
      </c>
      <c r="B46" s="30" t="s">
        <v>7</v>
      </c>
      <c r="C46" s="50">
        <f>SUM(C47:C49)</f>
        <v>3741000</v>
      </c>
      <c r="D46" s="12">
        <f>SUM(D47:D49)</f>
        <v>3624173.24</v>
      </c>
      <c r="E46" s="59">
        <f t="shared" si="8"/>
        <v>-116826.75999999978</v>
      </c>
      <c r="F46" s="60">
        <f t="shared" si="10"/>
        <v>96.87712483293238</v>
      </c>
      <c r="G46" s="50">
        <f>SUM(G47:G49)</f>
        <v>0</v>
      </c>
      <c r="H46" s="12">
        <f>SUM(H47:H49)</f>
        <v>0</v>
      </c>
      <c r="I46" s="12">
        <f t="shared" si="9"/>
        <v>0</v>
      </c>
      <c r="J46" s="42"/>
      <c r="K46" s="20">
        <f t="shared" si="12"/>
        <v>3741000</v>
      </c>
      <c r="L46" s="92">
        <f t="shared" si="13"/>
        <v>3624173.24</v>
      </c>
      <c r="M46" s="12">
        <f t="shared" si="14"/>
        <v>-116826.75999999978</v>
      </c>
      <c r="N46" s="42">
        <f t="shared" si="11"/>
        <v>96.87712483293238</v>
      </c>
    </row>
    <row r="47" spans="1:14" s="1" customFormat="1" ht="30">
      <c r="A47" s="90" t="s">
        <v>136</v>
      </c>
      <c r="B47" s="88" t="s">
        <v>137</v>
      </c>
      <c r="C47" s="21">
        <v>2469600</v>
      </c>
      <c r="D47" s="13">
        <v>2356978.24</v>
      </c>
      <c r="E47" s="13">
        <f t="shared" si="8"/>
        <v>-112621.75999999978</v>
      </c>
      <c r="F47" s="56">
        <f t="shared" si="10"/>
        <v>95.43967606090055</v>
      </c>
      <c r="G47" s="21"/>
      <c r="H47" s="13"/>
      <c r="I47" s="11">
        <f t="shared" si="9"/>
        <v>0</v>
      </c>
      <c r="J47" s="40"/>
      <c r="K47" s="18">
        <f t="shared" si="12"/>
        <v>2469600</v>
      </c>
      <c r="L47" s="93">
        <f t="shared" si="13"/>
        <v>2356978.24</v>
      </c>
      <c r="M47" s="11">
        <f t="shared" si="14"/>
        <v>-112621.75999999978</v>
      </c>
      <c r="N47" s="40">
        <f t="shared" si="11"/>
        <v>95.43967606090055</v>
      </c>
    </row>
    <row r="48" spans="1:14" s="1" customFormat="1" ht="30">
      <c r="A48" s="90" t="s">
        <v>138</v>
      </c>
      <c r="B48" s="88" t="s">
        <v>139</v>
      </c>
      <c r="C48" s="21">
        <v>231400</v>
      </c>
      <c r="D48" s="13">
        <v>231400</v>
      </c>
      <c r="E48" s="13">
        <f t="shared" si="8"/>
        <v>0</v>
      </c>
      <c r="F48" s="56">
        <f t="shared" si="10"/>
        <v>100</v>
      </c>
      <c r="G48" s="21"/>
      <c r="H48" s="13"/>
      <c r="I48" s="11"/>
      <c r="J48" s="40"/>
      <c r="K48" s="18">
        <f t="shared" si="12"/>
        <v>231400</v>
      </c>
      <c r="L48" s="93">
        <f t="shared" si="13"/>
        <v>231400</v>
      </c>
      <c r="M48" s="11">
        <f t="shared" si="14"/>
        <v>0</v>
      </c>
      <c r="N48" s="40">
        <f t="shared" si="11"/>
        <v>100</v>
      </c>
    </row>
    <row r="49" spans="1:14" s="1" customFormat="1" ht="30">
      <c r="A49" s="90" t="s">
        <v>140</v>
      </c>
      <c r="B49" s="88" t="s">
        <v>141</v>
      </c>
      <c r="C49" s="21">
        <v>1040000</v>
      </c>
      <c r="D49" s="13">
        <v>1035795</v>
      </c>
      <c r="E49" s="13">
        <f t="shared" si="8"/>
        <v>-4205</v>
      </c>
      <c r="F49" s="56">
        <f t="shared" si="10"/>
        <v>99.59567307692308</v>
      </c>
      <c r="G49" s="21"/>
      <c r="H49" s="13"/>
      <c r="I49" s="11">
        <f aca="true" t="shared" si="15" ref="I49:I66">H49-G49</f>
        <v>0</v>
      </c>
      <c r="J49" s="40"/>
      <c r="K49" s="18">
        <f t="shared" si="12"/>
        <v>1040000</v>
      </c>
      <c r="L49" s="93">
        <f t="shared" si="13"/>
        <v>1035795</v>
      </c>
      <c r="M49" s="11">
        <f t="shared" si="14"/>
        <v>-4205</v>
      </c>
      <c r="N49" s="40">
        <f t="shared" si="11"/>
        <v>99.59567307692308</v>
      </c>
    </row>
    <row r="50" spans="1:14" s="1" customFormat="1" ht="15">
      <c r="A50" s="31">
        <v>6000</v>
      </c>
      <c r="B50" s="30" t="s">
        <v>41</v>
      </c>
      <c r="C50" s="50">
        <f>SUM(C51:C56)</f>
        <v>17134984.009999998</v>
      </c>
      <c r="D50" s="12">
        <f>SUM(D51:D56)</f>
        <v>16927869.81</v>
      </c>
      <c r="E50" s="59">
        <f t="shared" si="8"/>
        <v>-207114.19999999925</v>
      </c>
      <c r="F50" s="60">
        <f t="shared" si="10"/>
        <v>98.79127870864002</v>
      </c>
      <c r="G50" s="50">
        <f>SUM(G51:G56)</f>
        <v>330041.5</v>
      </c>
      <c r="H50" s="12">
        <f>SUM(H51:H56)</f>
        <v>329541.5</v>
      </c>
      <c r="I50" s="12">
        <f t="shared" si="15"/>
        <v>-500</v>
      </c>
      <c r="J50" s="42">
        <f>H50/G50*100</f>
        <v>99.84850390026708</v>
      </c>
      <c r="K50" s="20">
        <f t="shared" si="12"/>
        <v>17465025.509999998</v>
      </c>
      <c r="L50" s="92">
        <f t="shared" si="13"/>
        <v>17257411.31</v>
      </c>
      <c r="M50" s="12">
        <f t="shared" si="14"/>
        <v>-207614.19999999925</v>
      </c>
      <c r="N50" s="42">
        <f t="shared" si="11"/>
        <v>98.8112573904852</v>
      </c>
    </row>
    <row r="51" spans="1:14" s="1" customFormat="1" ht="15">
      <c r="A51" s="90" t="s">
        <v>142</v>
      </c>
      <c r="B51" s="88" t="s">
        <v>143</v>
      </c>
      <c r="C51" s="21">
        <v>42300</v>
      </c>
      <c r="D51" s="13">
        <v>42300</v>
      </c>
      <c r="E51" s="13">
        <f t="shared" si="8"/>
        <v>0</v>
      </c>
      <c r="F51" s="56">
        <f t="shared" si="10"/>
        <v>100</v>
      </c>
      <c r="G51" s="21"/>
      <c r="H51" s="13"/>
      <c r="I51" s="11">
        <f t="shared" si="15"/>
        <v>0</v>
      </c>
      <c r="J51" s="40"/>
      <c r="K51" s="18">
        <f t="shared" si="12"/>
        <v>42300</v>
      </c>
      <c r="L51" s="93">
        <f t="shared" si="13"/>
        <v>42300</v>
      </c>
      <c r="M51" s="11">
        <f t="shared" si="14"/>
        <v>0</v>
      </c>
      <c r="N51" s="40">
        <f t="shared" si="11"/>
        <v>100</v>
      </c>
    </row>
    <row r="52" spans="1:14" s="1" customFormat="1" ht="15">
      <c r="A52" s="90" t="s">
        <v>144</v>
      </c>
      <c r="B52" s="88" t="s">
        <v>145</v>
      </c>
      <c r="C52" s="21">
        <v>360000</v>
      </c>
      <c r="D52" s="13">
        <v>360000</v>
      </c>
      <c r="E52" s="13">
        <f t="shared" si="8"/>
        <v>0</v>
      </c>
      <c r="F52" s="56">
        <f t="shared" si="10"/>
        <v>100</v>
      </c>
      <c r="G52" s="21">
        <v>63400</v>
      </c>
      <c r="H52" s="13">
        <v>63400</v>
      </c>
      <c r="I52" s="11">
        <f t="shared" si="15"/>
        <v>0</v>
      </c>
      <c r="J52" s="40">
        <f>H52/G52*100</f>
        <v>100</v>
      </c>
      <c r="K52" s="18">
        <f t="shared" si="12"/>
        <v>423400</v>
      </c>
      <c r="L52" s="93">
        <f t="shared" si="13"/>
        <v>423400</v>
      </c>
      <c r="M52" s="11">
        <f t="shared" si="14"/>
        <v>0</v>
      </c>
      <c r="N52" s="40">
        <f t="shared" si="11"/>
        <v>100</v>
      </c>
    </row>
    <row r="53" spans="1:14" s="1" customFormat="1" ht="45">
      <c r="A53" s="90" t="s">
        <v>146</v>
      </c>
      <c r="B53" s="88" t="s">
        <v>147</v>
      </c>
      <c r="C53" s="21">
        <v>10492287</v>
      </c>
      <c r="D53" s="13">
        <v>10383550.01</v>
      </c>
      <c r="E53" s="13">
        <f t="shared" si="8"/>
        <v>-108736.99000000022</v>
      </c>
      <c r="F53" s="56">
        <f t="shared" si="10"/>
        <v>98.96364834473171</v>
      </c>
      <c r="G53" s="21">
        <v>198700</v>
      </c>
      <c r="H53" s="13">
        <v>198200</v>
      </c>
      <c r="I53" s="11">
        <f t="shared" si="15"/>
        <v>-500</v>
      </c>
      <c r="J53" s="40">
        <f>H53/G53*100</f>
        <v>99.74836436839456</v>
      </c>
      <c r="K53" s="18">
        <f t="shared" si="12"/>
        <v>10690987</v>
      </c>
      <c r="L53" s="93">
        <f t="shared" si="13"/>
        <v>10581750.01</v>
      </c>
      <c r="M53" s="11">
        <f t="shared" si="14"/>
        <v>-109236.99000000022</v>
      </c>
      <c r="N53" s="40">
        <f t="shared" si="11"/>
        <v>98.97823287971447</v>
      </c>
    </row>
    <row r="54" spans="1:14" s="1" customFormat="1" ht="15">
      <c r="A54" s="90" t="s">
        <v>148</v>
      </c>
      <c r="B54" s="88" t="s">
        <v>149</v>
      </c>
      <c r="C54" s="21">
        <v>4150397.01</v>
      </c>
      <c r="D54" s="13">
        <v>4052019.8</v>
      </c>
      <c r="E54" s="13">
        <f t="shared" si="8"/>
        <v>-98377.20999999996</v>
      </c>
      <c r="F54" s="56">
        <f t="shared" si="10"/>
        <v>97.62969157497537</v>
      </c>
      <c r="G54" s="21">
        <v>67941.5</v>
      </c>
      <c r="H54" s="13">
        <v>67941.5</v>
      </c>
      <c r="I54" s="11">
        <f t="shared" si="15"/>
        <v>0</v>
      </c>
      <c r="J54" s="40">
        <f>H54/G54*100</f>
        <v>100</v>
      </c>
      <c r="K54" s="18">
        <f t="shared" si="12"/>
        <v>4218338.51</v>
      </c>
      <c r="L54" s="93">
        <f t="shared" si="13"/>
        <v>4119961.3</v>
      </c>
      <c r="M54" s="11">
        <f t="shared" si="14"/>
        <v>-98377.20999999996</v>
      </c>
      <c r="N54" s="40">
        <f t="shared" si="11"/>
        <v>97.66786829063653</v>
      </c>
    </row>
    <row r="55" spans="1:14" s="1" customFormat="1" ht="90">
      <c r="A55" s="90" t="s">
        <v>150</v>
      </c>
      <c r="B55" s="88" t="s">
        <v>151</v>
      </c>
      <c r="C55" s="21">
        <v>2090000</v>
      </c>
      <c r="D55" s="13">
        <v>2090000</v>
      </c>
      <c r="E55" s="13">
        <f t="shared" si="8"/>
        <v>0</v>
      </c>
      <c r="F55" s="56">
        <f t="shared" si="10"/>
        <v>100</v>
      </c>
      <c r="G55" s="21"/>
      <c r="H55" s="13"/>
      <c r="I55" s="11">
        <f t="shared" si="15"/>
        <v>0</v>
      </c>
      <c r="J55" s="40"/>
      <c r="K55" s="18">
        <f t="shared" si="12"/>
        <v>2090000</v>
      </c>
      <c r="L55" s="93">
        <f t="shared" si="13"/>
        <v>2090000</v>
      </c>
      <c r="M55" s="11">
        <f t="shared" si="14"/>
        <v>0</v>
      </c>
      <c r="N55" s="40">
        <f t="shared" si="11"/>
        <v>100</v>
      </c>
    </row>
    <row r="56" spans="1:14" s="1" customFormat="1" ht="15">
      <c r="A56" s="90" t="s">
        <v>152</v>
      </c>
      <c r="B56" s="88" t="s">
        <v>153</v>
      </c>
      <c r="C56" s="21"/>
      <c r="D56" s="13"/>
      <c r="E56" s="13"/>
      <c r="F56" s="56"/>
      <c r="G56" s="21"/>
      <c r="H56" s="13"/>
      <c r="I56" s="11">
        <f t="shared" si="15"/>
        <v>0</v>
      </c>
      <c r="J56" s="40"/>
      <c r="K56" s="18">
        <f t="shared" si="12"/>
        <v>0</v>
      </c>
      <c r="L56" s="93">
        <f t="shared" si="13"/>
        <v>0</v>
      </c>
      <c r="M56" s="11">
        <f t="shared" si="14"/>
        <v>0</v>
      </c>
      <c r="N56" s="40" t="e">
        <f t="shared" si="11"/>
        <v>#DIV/0!</v>
      </c>
    </row>
    <row r="57" spans="1:14" s="1" customFormat="1" ht="15">
      <c r="A57" s="31">
        <v>7000</v>
      </c>
      <c r="B57" s="30" t="s">
        <v>28</v>
      </c>
      <c r="C57" s="50">
        <f>SUM(C58:C63)</f>
        <v>2854386</v>
      </c>
      <c r="D57" s="12">
        <f>SUM(D58:D63)</f>
        <v>2808874.64</v>
      </c>
      <c r="E57" s="59">
        <f>D57-C57</f>
        <v>-45511.35999999987</v>
      </c>
      <c r="F57" s="60">
        <f>D57/C57*100</f>
        <v>98.40556392863475</v>
      </c>
      <c r="G57" s="50">
        <f>SUM(G58:G63)</f>
        <v>111325</v>
      </c>
      <c r="H57" s="12">
        <f>SUM(H58:H63)</f>
        <v>74325</v>
      </c>
      <c r="I57" s="12">
        <f t="shared" si="15"/>
        <v>-37000</v>
      </c>
      <c r="J57" s="42">
        <f>H57/G57*100</f>
        <v>66.76397933977094</v>
      </c>
      <c r="K57" s="20">
        <f t="shared" si="12"/>
        <v>2965711</v>
      </c>
      <c r="L57" s="92">
        <f t="shared" si="13"/>
        <v>2883199.64</v>
      </c>
      <c r="M57" s="12">
        <f t="shared" si="14"/>
        <v>-82511.35999999987</v>
      </c>
      <c r="N57" s="42">
        <f t="shared" si="11"/>
        <v>97.21782196579505</v>
      </c>
    </row>
    <row r="58" spans="1:14" s="1" customFormat="1" ht="15">
      <c r="A58" s="94" t="s">
        <v>182</v>
      </c>
      <c r="B58" s="74" t="s">
        <v>183</v>
      </c>
      <c r="C58" s="50"/>
      <c r="D58" s="12"/>
      <c r="E58" s="59"/>
      <c r="F58" s="56"/>
      <c r="G58" s="50">
        <v>57000</v>
      </c>
      <c r="H58" s="12">
        <v>20000</v>
      </c>
      <c r="I58" s="11">
        <f t="shared" si="15"/>
        <v>-37000</v>
      </c>
      <c r="J58" s="40">
        <f>H58/G58*100</f>
        <v>35.08771929824561</v>
      </c>
      <c r="K58" s="18">
        <f t="shared" si="12"/>
        <v>57000</v>
      </c>
      <c r="L58" s="93">
        <f t="shared" si="13"/>
        <v>20000</v>
      </c>
      <c r="M58" s="11">
        <f t="shared" si="14"/>
        <v>-37000</v>
      </c>
      <c r="N58" s="40">
        <f t="shared" si="11"/>
        <v>35.08771929824561</v>
      </c>
    </row>
    <row r="59" spans="1:14" s="1" customFormat="1" ht="15">
      <c r="A59" s="95" t="s">
        <v>184</v>
      </c>
      <c r="B59" s="74" t="s">
        <v>185</v>
      </c>
      <c r="C59" s="50"/>
      <c r="D59" s="12"/>
      <c r="E59" s="59"/>
      <c r="F59" s="56"/>
      <c r="G59" s="50"/>
      <c r="H59" s="12"/>
      <c r="I59" s="11">
        <f t="shared" si="15"/>
        <v>0</v>
      </c>
      <c r="J59" s="40"/>
      <c r="K59" s="18">
        <f t="shared" si="12"/>
        <v>0</v>
      </c>
      <c r="L59" s="93">
        <f t="shared" si="13"/>
        <v>0</v>
      </c>
      <c r="M59" s="11">
        <f t="shared" si="14"/>
        <v>0</v>
      </c>
      <c r="N59" s="40" t="e">
        <f t="shared" si="11"/>
        <v>#DIV/0!</v>
      </c>
    </row>
    <row r="60" spans="1:14" s="1" customFormat="1" ht="15">
      <c r="A60" s="90" t="s">
        <v>154</v>
      </c>
      <c r="B60" s="88" t="s">
        <v>155</v>
      </c>
      <c r="C60" s="57">
        <v>369219</v>
      </c>
      <c r="D60" s="13">
        <v>369219</v>
      </c>
      <c r="E60" s="13">
        <f aca="true" t="shared" si="16" ref="E60:E67">D60-C60</f>
        <v>0</v>
      </c>
      <c r="F60" s="56">
        <f>D60/C60*100</f>
        <v>100</v>
      </c>
      <c r="G60" s="21"/>
      <c r="H60" s="13"/>
      <c r="I60" s="11">
        <f t="shared" si="15"/>
        <v>0</v>
      </c>
      <c r="J60" s="40"/>
      <c r="K60" s="18">
        <f t="shared" si="12"/>
        <v>369219</v>
      </c>
      <c r="L60" s="93">
        <f t="shared" si="13"/>
        <v>369219</v>
      </c>
      <c r="M60" s="11">
        <f t="shared" si="14"/>
        <v>0</v>
      </c>
      <c r="N60" s="40">
        <f t="shared" si="11"/>
        <v>100</v>
      </c>
    </row>
    <row r="61" spans="1:14" s="1" customFormat="1" ht="30">
      <c r="A61" s="90" t="s">
        <v>156</v>
      </c>
      <c r="B61" s="88" t="s">
        <v>157</v>
      </c>
      <c r="C61" s="57">
        <v>2356448</v>
      </c>
      <c r="D61" s="13">
        <v>2355936.64</v>
      </c>
      <c r="E61" s="13">
        <f t="shared" si="16"/>
        <v>-511.3599999998696</v>
      </c>
      <c r="F61" s="56">
        <f>D61/C61*100</f>
        <v>99.97829954236207</v>
      </c>
      <c r="G61" s="21"/>
      <c r="H61" s="13"/>
      <c r="I61" s="11">
        <f t="shared" si="15"/>
        <v>0</v>
      </c>
      <c r="J61" s="40"/>
      <c r="K61" s="18">
        <f t="shared" si="12"/>
        <v>2356448</v>
      </c>
      <c r="L61" s="93">
        <f t="shared" si="13"/>
        <v>2355936.64</v>
      </c>
      <c r="M61" s="11">
        <f t="shared" si="14"/>
        <v>-511.3599999998696</v>
      </c>
      <c r="N61" s="40">
        <f t="shared" si="11"/>
        <v>99.97829954236207</v>
      </c>
    </row>
    <row r="62" spans="1:14" s="1" customFormat="1" ht="15">
      <c r="A62" s="90" t="s">
        <v>158</v>
      </c>
      <c r="B62" s="88" t="s">
        <v>159</v>
      </c>
      <c r="C62" s="57">
        <v>45000</v>
      </c>
      <c r="D62" s="13">
        <v>0</v>
      </c>
      <c r="E62" s="13">
        <f t="shared" si="16"/>
        <v>-45000</v>
      </c>
      <c r="F62" s="56">
        <f>D62/C62*100</f>
        <v>0</v>
      </c>
      <c r="G62" s="21">
        <v>54325</v>
      </c>
      <c r="H62" s="13">
        <v>54325</v>
      </c>
      <c r="I62" s="11">
        <f t="shared" si="15"/>
        <v>0</v>
      </c>
      <c r="J62" s="40">
        <f>H62/G62*100</f>
        <v>100</v>
      </c>
      <c r="K62" s="18">
        <f t="shared" si="12"/>
        <v>99325</v>
      </c>
      <c r="L62" s="93">
        <f t="shared" si="13"/>
        <v>54325</v>
      </c>
      <c r="M62" s="11">
        <f t="shared" si="14"/>
        <v>-45000</v>
      </c>
      <c r="N62" s="40">
        <f t="shared" si="11"/>
        <v>54.69418575383841</v>
      </c>
    </row>
    <row r="63" spans="1:14" s="1" customFormat="1" ht="15">
      <c r="A63" s="90" t="s">
        <v>160</v>
      </c>
      <c r="B63" s="88" t="s">
        <v>161</v>
      </c>
      <c r="C63" s="57">
        <v>83719</v>
      </c>
      <c r="D63" s="13">
        <v>83719</v>
      </c>
      <c r="E63" s="13">
        <f t="shared" si="16"/>
        <v>0</v>
      </c>
      <c r="F63" s="56">
        <f>D63/C63*100</f>
        <v>100</v>
      </c>
      <c r="G63" s="21"/>
      <c r="H63" s="13"/>
      <c r="I63" s="11">
        <f t="shared" si="15"/>
        <v>0</v>
      </c>
      <c r="J63" s="40"/>
      <c r="K63" s="18">
        <f t="shared" si="12"/>
        <v>83719</v>
      </c>
      <c r="L63" s="93">
        <f t="shared" si="13"/>
        <v>83719</v>
      </c>
      <c r="M63" s="11">
        <f t="shared" si="14"/>
        <v>0</v>
      </c>
      <c r="N63" s="40">
        <f t="shared" si="11"/>
        <v>100</v>
      </c>
    </row>
    <row r="64" spans="1:14" s="1" customFormat="1" ht="15">
      <c r="A64" s="31">
        <v>8000</v>
      </c>
      <c r="B64" s="48" t="s">
        <v>29</v>
      </c>
      <c r="C64" s="50">
        <f>SUM(C65:C71)</f>
        <v>3583364.25</v>
      </c>
      <c r="D64" s="12">
        <f>SUM(D65:D71)</f>
        <v>3561732.34</v>
      </c>
      <c r="E64" s="59">
        <f t="shared" si="16"/>
        <v>-21631.91000000015</v>
      </c>
      <c r="F64" s="60">
        <f>D64/C64*100</f>
        <v>99.39632399915806</v>
      </c>
      <c r="G64" s="50">
        <f>SUM(G65:G71)</f>
        <v>624380</v>
      </c>
      <c r="H64" s="12">
        <f>SUM(H65:H71)</f>
        <v>422557.28</v>
      </c>
      <c r="I64" s="12">
        <f t="shared" si="15"/>
        <v>-201822.71999999997</v>
      </c>
      <c r="J64" s="42">
        <f>H64/G64*100</f>
        <v>67.67629968929178</v>
      </c>
      <c r="K64" s="20">
        <f t="shared" si="12"/>
        <v>4207744.25</v>
      </c>
      <c r="L64" s="92">
        <f t="shared" si="13"/>
        <v>3984289.62</v>
      </c>
      <c r="M64" s="12">
        <f t="shared" si="14"/>
        <v>-223454.6299999999</v>
      </c>
      <c r="N64" s="42">
        <f t="shared" si="11"/>
        <v>94.68944363716972</v>
      </c>
    </row>
    <row r="65" spans="1:14" s="1" customFormat="1" ht="30">
      <c r="A65" s="90" t="s">
        <v>162</v>
      </c>
      <c r="B65" s="88" t="s">
        <v>163</v>
      </c>
      <c r="C65" s="21"/>
      <c r="D65" s="13"/>
      <c r="E65" s="13">
        <f t="shared" si="16"/>
        <v>0</v>
      </c>
      <c r="F65" s="56"/>
      <c r="G65" s="21"/>
      <c r="H65" s="13"/>
      <c r="I65" s="11">
        <f t="shared" si="15"/>
        <v>0</v>
      </c>
      <c r="J65" s="40"/>
      <c r="K65" s="18">
        <f t="shared" si="12"/>
        <v>0</v>
      </c>
      <c r="L65" s="93">
        <f t="shared" si="13"/>
        <v>0</v>
      </c>
      <c r="M65" s="11">
        <f t="shared" si="14"/>
        <v>0</v>
      </c>
      <c r="N65" s="40" t="e">
        <f t="shared" si="11"/>
        <v>#DIV/0!</v>
      </c>
    </row>
    <row r="66" spans="1:14" s="1" customFormat="1" ht="15">
      <c r="A66" s="90" t="s">
        <v>164</v>
      </c>
      <c r="B66" s="88" t="s">
        <v>165</v>
      </c>
      <c r="C66" s="21">
        <v>875264.25</v>
      </c>
      <c r="D66" s="13">
        <v>875264.25</v>
      </c>
      <c r="E66" s="13">
        <f t="shared" si="16"/>
        <v>0</v>
      </c>
      <c r="F66" s="56">
        <f>D66/C66*100</f>
        <v>100</v>
      </c>
      <c r="G66" s="21">
        <v>39180</v>
      </c>
      <c r="H66" s="13">
        <v>39180</v>
      </c>
      <c r="I66" s="11">
        <f t="shared" si="15"/>
        <v>0</v>
      </c>
      <c r="J66" s="40">
        <f>H66/G66*100</f>
        <v>100</v>
      </c>
      <c r="K66" s="18">
        <f t="shared" si="12"/>
        <v>914444.25</v>
      </c>
      <c r="L66" s="93">
        <f t="shared" si="13"/>
        <v>914444.25</v>
      </c>
      <c r="M66" s="11">
        <f t="shared" si="14"/>
        <v>0</v>
      </c>
      <c r="N66" s="40">
        <f t="shared" si="11"/>
        <v>100</v>
      </c>
    </row>
    <row r="67" spans="1:14" s="1" customFormat="1" ht="15">
      <c r="A67" s="90" t="s">
        <v>166</v>
      </c>
      <c r="B67" s="88" t="s">
        <v>167</v>
      </c>
      <c r="C67" s="21">
        <v>615000</v>
      </c>
      <c r="D67" s="13">
        <v>593380</v>
      </c>
      <c r="E67" s="13">
        <f t="shared" si="16"/>
        <v>-21620</v>
      </c>
      <c r="F67" s="56">
        <f>D67/C67*100</f>
        <v>96.48455284552846</v>
      </c>
      <c r="G67" s="21"/>
      <c r="H67" s="13"/>
      <c r="I67" s="11"/>
      <c r="J67" s="40"/>
      <c r="K67" s="18">
        <f t="shared" si="12"/>
        <v>615000</v>
      </c>
      <c r="L67" s="93">
        <f t="shared" si="13"/>
        <v>593380</v>
      </c>
      <c r="M67" s="11">
        <f t="shared" si="14"/>
        <v>-21620</v>
      </c>
      <c r="N67" s="40">
        <f t="shared" si="11"/>
        <v>96.48455284552846</v>
      </c>
    </row>
    <row r="68" spans="1:14" s="1" customFormat="1" ht="15">
      <c r="A68" s="90">
        <v>8311</v>
      </c>
      <c r="B68" s="74" t="s">
        <v>186</v>
      </c>
      <c r="C68" s="21"/>
      <c r="D68" s="13"/>
      <c r="E68" s="13"/>
      <c r="F68" s="56"/>
      <c r="G68" s="21">
        <v>428700</v>
      </c>
      <c r="H68" s="13">
        <v>226877.28</v>
      </c>
      <c r="I68" s="11">
        <f>H68-G68</f>
        <v>-201822.72</v>
      </c>
      <c r="J68" s="40">
        <f>H68/G68*100</f>
        <v>52.92215535339398</v>
      </c>
      <c r="K68" s="18">
        <f t="shared" si="12"/>
        <v>428700</v>
      </c>
      <c r="L68" s="93">
        <f t="shared" si="13"/>
        <v>226877.28</v>
      </c>
      <c r="M68" s="11">
        <f t="shared" si="14"/>
        <v>-201822.72</v>
      </c>
      <c r="N68" s="40">
        <f t="shared" si="11"/>
        <v>52.92215535339398</v>
      </c>
    </row>
    <row r="69" spans="1:14" s="1" customFormat="1" ht="15">
      <c r="A69" s="90" t="s">
        <v>168</v>
      </c>
      <c r="B69" s="88" t="s">
        <v>169</v>
      </c>
      <c r="C69" s="21">
        <v>8700</v>
      </c>
      <c r="D69" s="13">
        <v>8688.09</v>
      </c>
      <c r="E69" s="13">
        <f aca="true" t="shared" si="17" ref="E69:E78">D69-C69</f>
        <v>-11.909999999999854</v>
      </c>
      <c r="F69" s="56">
        <f>D69/C69*100</f>
        <v>99.86310344827587</v>
      </c>
      <c r="G69" s="21"/>
      <c r="H69" s="13"/>
      <c r="I69" s="11">
        <f>H69-G69</f>
        <v>0</v>
      </c>
      <c r="J69" s="40"/>
      <c r="K69" s="18">
        <f t="shared" si="12"/>
        <v>8700</v>
      </c>
      <c r="L69" s="93">
        <f t="shared" si="13"/>
        <v>8688.09</v>
      </c>
      <c r="M69" s="11">
        <f t="shared" si="14"/>
        <v>-11.909999999999854</v>
      </c>
      <c r="N69" s="40">
        <f t="shared" si="11"/>
        <v>99.86310344827587</v>
      </c>
    </row>
    <row r="70" spans="1:14" s="1" customFormat="1" ht="15">
      <c r="A70" s="90" t="s">
        <v>170</v>
      </c>
      <c r="B70" s="88" t="s">
        <v>171</v>
      </c>
      <c r="C70" s="21">
        <v>2084400</v>
      </c>
      <c r="D70" s="13">
        <v>2084400</v>
      </c>
      <c r="E70" s="13">
        <f t="shared" si="17"/>
        <v>0</v>
      </c>
      <c r="F70" s="56">
        <f>D70/C70*100</f>
        <v>100</v>
      </c>
      <c r="G70" s="21">
        <v>156500</v>
      </c>
      <c r="H70" s="13">
        <v>156500</v>
      </c>
      <c r="I70" s="11">
        <f>H70-G70</f>
        <v>0</v>
      </c>
      <c r="J70" s="40">
        <f>H70/G70*100</f>
        <v>100</v>
      </c>
      <c r="K70" s="18">
        <f t="shared" si="12"/>
        <v>2240900</v>
      </c>
      <c r="L70" s="93">
        <f t="shared" si="13"/>
        <v>2240900</v>
      </c>
      <c r="M70" s="11">
        <f t="shared" si="14"/>
        <v>0</v>
      </c>
      <c r="N70" s="40">
        <f t="shared" si="11"/>
        <v>100</v>
      </c>
    </row>
    <row r="71" spans="1:14" s="1" customFormat="1" ht="15">
      <c r="A71" s="90" t="s">
        <v>172</v>
      </c>
      <c r="B71" s="88" t="s">
        <v>54</v>
      </c>
      <c r="C71" s="21"/>
      <c r="D71" s="13"/>
      <c r="E71" s="13">
        <f t="shared" si="17"/>
        <v>0</v>
      </c>
      <c r="F71" s="56"/>
      <c r="G71" s="69"/>
      <c r="H71" s="70"/>
      <c r="I71" s="11">
        <f>H71-G71</f>
        <v>0</v>
      </c>
      <c r="J71" s="40"/>
      <c r="K71" s="18">
        <f aca="true" t="shared" si="18" ref="K71:K77">C71+G71</f>
        <v>0</v>
      </c>
      <c r="L71" s="93">
        <f aca="true" t="shared" si="19" ref="L71:L77">D71+H71</f>
        <v>0</v>
      </c>
      <c r="M71" s="11">
        <f aca="true" t="shared" si="20" ref="M71:M78">L71-K71</f>
        <v>0</v>
      </c>
      <c r="N71" s="40"/>
    </row>
    <row r="72" spans="1:14" s="1" customFormat="1" ht="15">
      <c r="A72" s="31">
        <v>9000</v>
      </c>
      <c r="B72" s="48" t="s">
        <v>30</v>
      </c>
      <c r="C72" s="50">
        <f>SUM(C73:C77)</f>
        <v>7060118</v>
      </c>
      <c r="D72" s="12">
        <f>SUM(D73:D77)</f>
        <v>6765729.75</v>
      </c>
      <c r="E72" s="59">
        <f t="shared" si="17"/>
        <v>-294388.25</v>
      </c>
      <c r="F72" s="60">
        <f aca="true" t="shared" si="21" ref="F72:F78">D72/C72*100</f>
        <v>95.83026445167063</v>
      </c>
      <c r="G72" s="50">
        <f>SUM(G73:G77)</f>
        <v>2727082</v>
      </c>
      <c r="H72" s="12">
        <f>SUM(H73:H77)</f>
        <v>1903391.58</v>
      </c>
      <c r="I72" s="12">
        <f>H72-G72</f>
        <v>-823690.4199999999</v>
      </c>
      <c r="J72" s="42">
        <f>H72/G72*100</f>
        <v>69.79590566033585</v>
      </c>
      <c r="K72" s="20">
        <f t="shared" si="18"/>
        <v>9787200</v>
      </c>
      <c r="L72" s="92">
        <f t="shared" si="19"/>
        <v>8669121.33</v>
      </c>
      <c r="M72" s="12">
        <f t="shared" si="20"/>
        <v>-1118078.67</v>
      </c>
      <c r="N72" s="42">
        <f aca="true" t="shared" si="22" ref="N72:N78">L72/K72*100</f>
        <v>88.57611298430604</v>
      </c>
    </row>
    <row r="73" spans="1:14" s="1" customFormat="1" ht="45">
      <c r="A73" s="90" t="s">
        <v>173</v>
      </c>
      <c r="B73" s="88" t="s">
        <v>174</v>
      </c>
      <c r="C73" s="18">
        <v>449200</v>
      </c>
      <c r="D73" s="11">
        <v>449200</v>
      </c>
      <c r="E73" s="13">
        <f t="shared" si="17"/>
        <v>0</v>
      </c>
      <c r="F73" s="56">
        <f t="shared" si="21"/>
        <v>100</v>
      </c>
      <c r="G73" s="18"/>
      <c r="H73" s="11"/>
      <c r="I73" s="11"/>
      <c r="J73" s="40"/>
      <c r="K73" s="18">
        <f t="shared" si="18"/>
        <v>449200</v>
      </c>
      <c r="L73" s="93">
        <f t="shared" si="19"/>
        <v>449200</v>
      </c>
      <c r="M73" s="11">
        <f t="shared" si="20"/>
        <v>0</v>
      </c>
      <c r="N73" s="40">
        <f t="shared" si="22"/>
        <v>100</v>
      </c>
    </row>
    <row r="74" spans="1:14" s="1" customFormat="1" ht="60">
      <c r="A74" s="90" t="s">
        <v>175</v>
      </c>
      <c r="B74" s="88" t="s">
        <v>176</v>
      </c>
      <c r="C74" s="18">
        <v>2726000</v>
      </c>
      <c r="D74" s="11">
        <v>2725999.34</v>
      </c>
      <c r="E74" s="13">
        <f t="shared" si="17"/>
        <v>-0.6600000001490116</v>
      </c>
      <c r="F74" s="56">
        <f t="shared" si="21"/>
        <v>99.99997578870139</v>
      </c>
      <c r="G74" s="18"/>
      <c r="H74" s="11"/>
      <c r="I74" s="11"/>
      <c r="J74" s="40"/>
      <c r="K74" s="18">
        <f t="shared" si="18"/>
        <v>2726000</v>
      </c>
      <c r="L74" s="93">
        <f t="shared" si="19"/>
        <v>2725999.34</v>
      </c>
      <c r="M74" s="11">
        <f t="shared" si="20"/>
        <v>-0.6600000001490116</v>
      </c>
      <c r="N74" s="40">
        <f t="shared" si="22"/>
        <v>99.99997578870139</v>
      </c>
    </row>
    <row r="75" spans="1:14" s="1" customFormat="1" ht="15">
      <c r="A75" s="90" t="s">
        <v>177</v>
      </c>
      <c r="B75" s="88" t="s">
        <v>77</v>
      </c>
      <c r="C75" s="18">
        <v>2215000</v>
      </c>
      <c r="D75" s="11">
        <v>2207885.18</v>
      </c>
      <c r="E75" s="13">
        <f t="shared" si="17"/>
        <v>-7114.819999999832</v>
      </c>
      <c r="F75" s="56">
        <f t="shared" si="21"/>
        <v>99.67878916478557</v>
      </c>
      <c r="G75" s="18">
        <v>1920000</v>
      </c>
      <c r="H75" s="11">
        <v>1096609.58</v>
      </c>
      <c r="I75" s="11">
        <f>H75-G75</f>
        <v>-823390.4199999999</v>
      </c>
      <c r="J75" s="40">
        <f>H75/G75*100</f>
        <v>57.115082291666674</v>
      </c>
      <c r="K75" s="18">
        <f t="shared" si="18"/>
        <v>4135000</v>
      </c>
      <c r="L75" s="93">
        <f t="shared" si="19"/>
        <v>3304494.7600000002</v>
      </c>
      <c r="M75" s="11">
        <f t="shared" si="20"/>
        <v>-830505.2399999998</v>
      </c>
      <c r="N75" s="40">
        <f t="shared" si="22"/>
        <v>79.9152299879081</v>
      </c>
    </row>
    <row r="76" spans="1:14" s="1" customFormat="1" ht="30">
      <c r="A76" s="90" t="s">
        <v>178</v>
      </c>
      <c r="B76" s="88" t="s">
        <v>179</v>
      </c>
      <c r="C76" s="18">
        <v>1384678</v>
      </c>
      <c r="D76" s="11">
        <v>1382645.23</v>
      </c>
      <c r="E76" s="13">
        <f t="shared" si="17"/>
        <v>-2032.7700000000186</v>
      </c>
      <c r="F76" s="56">
        <f t="shared" si="21"/>
        <v>99.85319547216032</v>
      </c>
      <c r="G76" s="18">
        <v>807082</v>
      </c>
      <c r="H76" s="11">
        <v>806782</v>
      </c>
      <c r="I76" s="11">
        <f>H76-G76</f>
        <v>-300</v>
      </c>
      <c r="J76" s="40">
        <f>H76/G76*100</f>
        <v>99.96282905578367</v>
      </c>
      <c r="K76" s="18">
        <f t="shared" si="18"/>
        <v>2191760</v>
      </c>
      <c r="L76" s="93">
        <f t="shared" si="19"/>
        <v>2189427.23</v>
      </c>
      <c r="M76" s="11">
        <f t="shared" si="20"/>
        <v>-2332.7700000000186</v>
      </c>
      <c r="N76" s="40">
        <f t="shared" si="22"/>
        <v>99.89356635763039</v>
      </c>
    </row>
    <row r="77" spans="1:14" s="1" customFormat="1" ht="90">
      <c r="A77" s="90" t="s">
        <v>180</v>
      </c>
      <c r="B77" s="89" t="s">
        <v>181</v>
      </c>
      <c r="C77" s="18">
        <v>285240</v>
      </c>
      <c r="D77" s="11">
        <v>0</v>
      </c>
      <c r="E77" s="13">
        <f t="shared" si="17"/>
        <v>-285240</v>
      </c>
      <c r="F77" s="56">
        <f t="shared" si="21"/>
        <v>0</v>
      </c>
      <c r="G77" s="20"/>
      <c r="H77" s="12"/>
      <c r="I77" s="12"/>
      <c r="J77" s="42"/>
      <c r="K77" s="18">
        <f t="shared" si="18"/>
        <v>285240</v>
      </c>
      <c r="L77" s="93">
        <f t="shared" si="19"/>
        <v>0</v>
      </c>
      <c r="M77" s="11">
        <f t="shared" si="20"/>
        <v>-285240</v>
      </c>
      <c r="N77" s="40">
        <f t="shared" si="22"/>
        <v>0</v>
      </c>
    </row>
    <row r="78" spans="1:14" s="1" customFormat="1" ht="15.75" thickBot="1">
      <c r="A78" s="32"/>
      <c r="B78" s="33" t="s">
        <v>9</v>
      </c>
      <c r="C78" s="58">
        <f>C7+C11+C26+C41+C46+C50+C57+C64+C72+C22</f>
        <v>279773537.15999997</v>
      </c>
      <c r="D78" s="19">
        <f>D7+D11+D26+D41+D46+D50+D57+D64+D72+D22</f>
        <v>271856411.22999996</v>
      </c>
      <c r="E78" s="61">
        <f t="shared" si="17"/>
        <v>-7917125.930000007</v>
      </c>
      <c r="F78" s="62">
        <f t="shared" si="21"/>
        <v>97.17016626720051</v>
      </c>
      <c r="G78" s="58">
        <f>G7+G11+G26+G41+G46+G50+G57+G64+G72+G22</f>
        <v>13808579.69</v>
      </c>
      <c r="H78" s="19">
        <f>H7+H11+H26+H41+H46+H50+H57+H64+H72+H22</f>
        <v>11545047.129999999</v>
      </c>
      <c r="I78" s="19">
        <f>H78-G78</f>
        <v>-2263532.5600000005</v>
      </c>
      <c r="J78" s="43">
        <f>H78/G78*100</f>
        <v>83.60778146039725</v>
      </c>
      <c r="K78" s="58">
        <f>K7+K11+K26+K41+K46+K50+K57+K64+K72+K22</f>
        <v>293582116.84999996</v>
      </c>
      <c r="L78" s="19">
        <f>L7+L11+L26+L41+L46+L50+L57+L64+L72+L22</f>
        <v>283401458.35999995</v>
      </c>
      <c r="M78" s="19">
        <f t="shared" si="20"/>
        <v>-10180658.49000001</v>
      </c>
      <c r="N78" s="43">
        <f t="shared" si="22"/>
        <v>96.53226204673713</v>
      </c>
    </row>
  </sheetData>
  <sheetProtection/>
  <mergeCells count="5">
    <mergeCell ref="A3:A4"/>
    <mergeCell ref="B3:B4"/>
    <mergeCell ref="C3:F3"/>
    <mergeCell ref="G3:J3"/>
    <mergeCell ref="K3: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Пользователь Windows</cp:lastModifiedBy>
  <cp:lastPrinted>2023-02-20T14:34:17Z</cp:lastPrinted>
  <dcterms:created xsi:type="dcterms:W3CDTF">2012-03-01T06:56:29Z</dcterms:created>
  <dcterms:modified xsi:type="dcterms:W3CDTF">2023-02-20T14:34:52Z</dcterms:modified>
  <cp:category/>
  <cp:version/>
  <cp:contentType/>
  <cp:contentStatus/>
</cp:coreProperties>
</file>