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9300" activeTab="0"/>
  </bookViews>
  <sheets>
    <sheet name="Доходи" sheetId="1" r:id="rId1"/>
    <sheet name="Видатки" sheetId="2" r:id="rId2"/>
  </sheets>
  <definedNames>
    <definedName name="_xlnm.Print_Titles" localSheetId="0">'Доходи'!$5:$7</definedName>
  </definedNames>
  <calcPr fullCalcOnLoad="1"/>
</workbook>
</file>

<file path=xl/sharedStrings.xml><?xml version="1.0" encoding="utf-8"?>
<sst xmlns="http://schemas.openxmlformats.org/spreadsheetml/2006/main" count="402" uniqueCount="240">
  <si>
    <t>Код бюджетної класифікації</t>
  </si>
  <si>
    <t>Загальний фонд</t>
  </si>
  <si>
    <t>Спеціальний фонд</t>
  </si>
  <si>
    <t>Найменування</t>
  </si>
  <si>
    <t>Державне управління</t>
  </si>
  <si>
    <t>Соціальний захист та соціальне забезпечення</t>
  </si>
  <si>
    <t>Культура і мистецтво</t>
  </si>
  <si>
    <t>Фізична культура і спорт</t>
  </si>
  <si>
    <t>Офіційні трансферти</t>
  </si>
  <si>
    <t>Всього видатків і кредитування</t>
  </si>
  <si>
    <t>Податкові надходження</t>
  </si>
  <si>
    <t>Неподаткові надходження</t>
  </si>
  <si>
    <t xml:space="preserve">Доходи від  власності та підприємницької діяльності </t>
  </si>
  <si>
    <t>Адміністративні збори та платежі, доходи від некомерційної господарської діяльності </t>
  </si>
  <si>
    <t>Інші неподаткові надходження</t>
  </si>
  <si>
    <t>Власні надходження бюджетних установ</t>
  </si>
  <si>
    <t>Всього доходів</t>
  </si>
  <si>
    <t>Цільові фонди</t>
  </si>
  <si>
    <t>ДОХОДИ</t>
  </si>
  <si>
    <t>ВИДАТКИ І КРЕДИТУВАННЯ</t>
  </si>
  <si>
    <t>Абсолютне відхилення      ("+" або "-")</t>
  </si>
  <si>
    <t>Охорона здоров`я</t>
  </si>
  <si>
    <t xml:space="preserve">Рентна плата та плата за використання інших природних ресурсів </t>
  </si>
  <si>
    <t>0100</t>
  </si>
  <si>
    <t>1000</t>
  </si>
  <si>
    <t>2000</t>
  </si>
  <si>
    <t>3000</t>
  </si>
  <si>
    <t>Економічна діяльність</t>
  </si>
  <si>
    <t>Інша діяльність</t>
  </si>
  <si>
    <t>Міжбюджетні трансферти</t>
  </si>
  <si>
    <t>Фактично виконано</t>
  </si>
  <si>
    <t>Затверджено розписом на рік з урахуванням змін</t>
  </si>
  <si>
    <t>Субвенції з державного бюджету місцевим бюджетам</t>
  </si>
  <si>
    <t>Дотації з місцевих бюджетів іншим місцевим бюджетам</t>
  </si>
  <si>
    <t>Субвенції з місцевих бюджетів іншим місцевим бюджетам</t>
  </si>
  <si>
    <t>Відсоток виконання</t>
  </si>
  <si>
    <t xml:space="preserve">Додаток 2
до рішення одинадцятої позачергової
сесії сьомого скликання
Решетилівської міської ради
09  листопада 2018 року №405-11-VII
</t>
  </si>
  <si>
    <t>(грн.)</t>
  </si>
  <si>
    <t>Разом доходів без урахування трансфертів</t>
  </si>
  <si>
    <t>1010</t>
  </si>
  <si>
    <t>Житлово-комунальне господарство разом</t>
  </si>
  <si>
    <t>Начальник фінансового управління</t>
  </si>
  <si>
    <t>Додаток 1</t>
  </si>
  <si>
    <t>1070</t>
  </si>
  <si>
    <t>1080</t>
  </si>
  <si>
    <t>1200</t>
  </si>
  <si>
    <t>2010</t>
  </si>
  <si>
    <t>3050</t>
  </si>
  <si>
    <t>3140</t>
  </si>
  <si>
    <t>3160</t>
  </si>
  <si>
    <t>3210</t>
  </si>
  <si>
    <t>Організація та проведення громадських робіт</t>
  </si>
  <si>
    <t>Забезпечення діяльності бібліотек</t>
  </si>
  <si>
    <t>Резервний фонд місцевого бюджету</t>
  </si>
  <si>
    <t>Податок на прибуток підприємств</t>
  </si>
  <si>
    <t>Акцизний податок з вироблених в Україні підакцизних товарів</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</si>
  <si>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</si>
  <si>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</si>
  <si>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</si>
  <si>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</si>
  <si>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Туристичний збір</t>
  </si>
  <si>
    <t>Єдиний податок</t>
  </si>
  <si>
    <t>Акцизний податок з ввезених на митну територію України підакцизних товарів</t>
  </si>
  <si>
    <t>41033900</t>
  </si>
  <si>
    <t>Освітня субвенція з державного бюджету місцевим бюджетам</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</si>
  <si>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</si>
  <si>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</si>
  <si>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41040400</t>
  </si>
  <si>
    <t>Інші дотації з місцевого бюджету</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</si>
  <si>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</si>
  <si>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</si>
  <si>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41053900</t>
  </si>
  <si>
    <t>Інші субвенції з місцевого бюджету</t>
  </si>
  <si>
    <t>Кошти від продажу землі і нематеріальних активів</t>
  </si>
  <si>
    <t>Доходи від операцій з капіталом</t>
  </si>
  <si>
    <t xml:space="preserve">Освіта </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</si>
  <si>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</si>
  <si>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</si>
  <si>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0160</t>
  </si>
  <si>
    <t>Керівництво і управління у відповідній сфері у містах (місті Києві), селищах, селах, територіальних громадах</t>
  </si>
  <si>
    <t>0180</t>
  </si>
  <si>
    <t>Інша діяльність у сфері державного управління</t>
  </si>
  <si>
    <t>Надання дошкільної освіти</t>
  </si>
  <si>
    <t>1021</t>
  </si>
  <si>
    <t>Надання загальної середньої освіти закладами загальної середньої освіти</t>
  </si>
  <si>
    <t>1031</t>
  </si>
  <si>
    <t>1061</t>
  </si>
  <si>
    <t>Надання позашкільної освіти закладами позашкільної освіти, заходи із позашкільної роботи з дітьми</t>
  </si>
  <si>
    <t>Надання спеціалізованої освіти мистецькими школами</t>
  </si>
  <si>
    <t>1141</t>
  </si>
  <si>
    <t>Забезпечення діяльності інших закладів у сфері освіти</t>
  </si>
  <si>
    <t>1142</t>
  </si>
  <si>
    <t>Інші програми та заходи у сфері освіти</t>
  </si>
  <si>
    <t>1160</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</si>
  <si>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</si>
  <si>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</si>
  <si>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Багатопрофільна стаціонарна медична допомога населенню</t>
  </si>
  <si>
    <t>2111</t>
  </si>
  <si>
    <t>Первинна медична допомога населенню, що надається центрами первинної медичної (медико-санітарної) допомоги</t>
  </si>
  <si>
    <t>2152</t>
  </si>
  <si>
    <t>Інші програми та заходи у сфері охорони здоров’я</t>
  </si>
  <si>
    <t>3031</t>
  </si>
  <si>
    <t>Надання інших пільг окремим категоріям громадян відповідно до законодавства</t>
  </si>
  <si>
    <t>3032</t>
  </si>
  <si>
    <t>Надання пільг окремим категоріям громадян з оплати послуг зв'язку</t>
  </si>
  <si>
    <t>3033</t>
  </si>
  <si>
    <t>Компенсаційні виплати на пільговий проїзд автомобільним транспортом окремим категоріям громадян</t>
  </si>
  <si>
    <t>3035</t>
  </si>
  <si>
    <t>Компенсаційні виплати за пільговий проїзд окремих категорій громадян на залізничному транспорті</t>
  </si>
  <si>
    <t>Пільгове медичне обслуговування осіб, які постраждали внаслідок Чорнобильської катастрофи</t>
  </si>
  <si>
    <t>3090</t>
  </si>
  <si>
    <t>Видатки на поховання учасників бойових дій та осіб з інвалідністю внаслідок війни</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</si>
  <si>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</si>
  <si>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</si>
  <si>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</si>
  <si>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</si>
  <si>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3172</t>
  </si>
  <si>
    <t>Встановлення телефонів особам з інвалідністю I і II груп</t>
  </si>
  <si>
    <t>3192</t>
  </si>
  <si>
    <t>Надання фінансової підтримки громадським об`єднанням  ветеранів і осіб з інвалідністю, діяльність яких має соціальну спрямованість</t>
  </si>
  <si>
    <t>3230</t>
  </si>
  <si>
    <t>Видатки, пов`язані з наданням підтримки внутрішньо переміщеним та/або евакуйованим особам у зв`язку із введенням воєнного стану</t>
  </si>
  <si>
    <t>3242</t>
  </si>
  <si>
    <t>Інші заходи у сфері соціального захисту і соціального забезпечення</t>
  </si>
  <si>
    <t>4030</t>
  </si>
  <si>
    <t>4040</t>
  </si>
  <si>
    <t>Забезпечення діяльності музеїв i виставок</t>
  </si>
  <si>
    <t>4060</t>
  </si>
  <si>
    <t>Забезпечення діяльності палаців i будинків культури, клубів, центрів дозвілля та iнших клубних закладів</t>
  </si>
  <si>
    <t>4082</t>
  </si>
  <si>
    <t>Інші заходи в галузі культури і мистецтва</t>
  </si>
  <si>
    <t>5031</t>
  </si>
  <si>
    <t>Утримання та навчально-тренувальна робота комунальних дитячо-юнацьких спортивних шкіл</t>
  </si>
  <si>
    <t>5053</t>
  </si>
  <si>
    <t>Фінансова підтримка на утримання місцевих осередків (рад) всеукраїнських об’єднань фізкультурно-спортивної спрямованості</t>
  </si>
  <si>
    <t>5062</t>
  </si>
  <si>
    <t>Підтримка спорту вищих досягнень та організацій, які здійснюють фізкультурно-спортивну діяльність в регіоні</t>
  </si>
  <si>
    <t>6011</t>
  </si>
  <si>
    <t>Експлуатація та технічне обслуговування житлового фонду</t>
  </si>
  <si>
    <t>6013</t>
  </si>
  <si>
    <t>Забезпечення діяльності водопровідно-каналізаційного господарства</t>
  </si>
  <si>
    <t>6020</t>
  </si>
  <si>
    <t>Забезпечення функціонування підприємств, установ та організацій, що виробляють, виконують та/або надають житлово-комунальні послуги</t>
  </si>
  <si>
    <t>6030</t>
  </si>
  <si>
    <t>Організація благоустрою населених пунктів</t>
  </si>
  <si>
    <t>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</si>
  <si>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</si>
  <si>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6090</t>
  </si>
  <si>
    <t>Інша діяльність у сфері житлово-комунального господарства</t>
  </si>
  <si>
    <t>7413</t>
  </si>
  <si>
    <t>Інші заходи у сфері автотранспорту</t>
  </si>
  <si>
    <t>7461</t>
  </si>
  <si>
    <t>Утримання та розвиток автомобільних доріг та дорожньої інфраструктури за рахунок коштів місцевого бюджету</t>
  </si>
  <si>
    <t>7530</t>
  </si>
  <si>
    <t>Інші заходи у сфері зв'язку, телекомунікації та інформатики</t>
  </si>
  <si>
    <t>7680</t>
  </si>
  <si>
    <t>Членські внески до асоціацій органів місцевого самоврядування</t>
  </si>
  <si>
    <t>8110</t>
  </si>
  <si>
    <t>Заходи із запобігання та ліквідації надзвичайних ситуацій та наслідків стихійного лиха</t>
  </si>
  <si>
    <t>8130</t>
  </si>
  <si>
    <t>Забезпечення діяльності місцевої та добровільної пожежної охорони</t>
  </si>
  <si>
    <t>8240</t>
  </si>
  <si>
    <t>Заходи та роботи з територіальної оборони</t>
  </si>
  <si>
    <t>8312</t>
  </si>
  <si>
    <t>Утилізація відходів</t>
  </si>
  <si>
    <t>8410</t>
  </si>
  <si>
    <t>Фінансова підтримка засобів масової інформації</t>
  </si>
  <si>
    <t>8710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</si>
  <si>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</si>
  <si>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</si>
  <si>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9730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</si>
  <si>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</si>
  <si>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9770</t>
  </si>
  <si>
    <t>9800</t>
  </si>
  <si>
    <t>Субвенція з місцевого бюджету державному бюджету на виконання програм соціально-економічного розвитку регіонів</t>
  </si>
  <si>
    <t>9820</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</si>
  <si>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</si>
  <si>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7130</t>
  </si>
  <si>
    <t>Здійснення  заходів із землеустрою</t>
  </si>
  <si>
    <t>7330</t>
  </si>
  <si>
    <t>Будівництво інших об`єктів комунальної власності</t>
  </si>
  <si>
    <t>Охорона та раціональне використання природних ресурсів</t>
  </si>
  <si>
    <t>Разом</t>
  </si>
  <si>
    <t>Податок на доходи фізичних осіб, що сплачується податковими агентами, із доходів платника податку у вигляді заробітної плати</t>
  </si>
  <si>
    <t>11010200</t>
  </si>
  <si>
    <t>Податок на доходи фізичних осіб з грошового забезпечення, грошових винагород та інших виплат, одержаних військовослужбовцями, поліцейськими та особами рядового і начальницького складу, що сплачується податковими агентами</t>
  </si>
  <si>
    <t>11010400</t>
  </si>
  <si>
    <t>Податок на доходи фізичних осіб, що сплачується податковими агентами, із доходів платника податку інших ніж заробітна плата</t>
  </si>
  <si>
    <t>11010500</t>
  </si>
  <si>
    <t>Податок на доходи фізичних осіб, що сплачується фізичними особами за результатами річного декларування</t>
  </si>
  <si>
    <t>11011300</t>
  </si>
  <si>
    <t>Податок на доходи фізичних осіб у вигляді мінімального податкового зобов’язання, що підлягає сплаті фізичними особами</t>
  </si>
  <si>
    <t>18010100</t>
  </si>
  <si>
    <t>Податок на нерухоме майно, відмінне від земельної ділянки, сплачений юридичними особами, які є власниками об`єктів житлової нерухомості</t>
  </si>
  <si>
    <t>18010200</t>
  </si>
  <si>
    <t>Податок на нерухоме майно, відмінне від земельної ділянки, сплачений фізичними особами, які є власниками об`єктів житлової нерухомості</t>
  </si>
  <si>
    <t>18010300</t>
  </si>
  <si>
    <t>Податок на нерухоме майно, відмінне від земельної ділянки, сплачений фізичними особами, які є власниками об`єктів нежитлової нерухомості</t>
  </si>
  <si>
    <t>18010400</t>
  </si>
  <si>
    <t>Податок на нерухоме майно, відмінне від земельної ділянки, сплачений  юридичними особами, які є власниками об`єктів нежитлової нерухомості</t>
  </si>
  <si>
    <t>18010000</t>
  </si>
  <si>
    <t>Податок на майно</t>
  </si>
  <si>
    <t>14040100</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</si>
  <si>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</si>
  <si>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14040200</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</si>
  <si>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</si>
  <si>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18050300</t>
  </si>
  <si>
    <t>Єдиний податок з юридичних осіб </t>
  </si>
  <si>
    <t>18050400</t>
  </si>
  <si>
    <t>Єдиний податок з фізичних осіб </t>
  </si>
  <si>
    <t>18050500</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</si>
  <si>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</si>
  <si>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41020000</t>
  </si>
  <si>
    <t>Дотації з державного бюджету місцевим бюджетам</t>
  </si>
  <si>
    <t>41020100</t>
  </si>
  <si>
    <t>Базова дотація</t>
  </si>
  <si>
    <t>41021400</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</si>
  <si>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</si>
  <si>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41051700</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</si>
  <si>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</si>
  <si>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41057700</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</si>
  <si>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</si>
  <si>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Інші податки та збори </t>
  </si>
  <si>
    <t>41051000</t>
  </si>
  <si>
    <t>Субвенція з місцевого бюджету на здійснення переданих видатків у сфері освіти за рахунок коштів освітньої субвенції</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</si>
  <si>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</si>
  <si>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Виконання окремих заходів з реалізації соціального проекту «Активні парки - локації здорової України»</t>
  </si>
  <si>
    <t>Інші заходи громадського порядку та безпеки</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</si>
  <si>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</si>
  <si>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Реалізація заходів за рахунок освітньої субвенції з державного бюджету місцевим бюджетам (за спеціальним фондом державного бюджету)</t>
  </si>
  <si>
    <t>Розроблення схем планування та забудови територій (містобудівної документації)</t>
  </si>
  <si>
    <t>Виконання інвестиційних проектів за рахунок інших субвенцій з державного бюджету</t>
  </si>
  <si>
    <t>Розвиток мережі центрів надання адміністративних послуг</t>
  </si>
  <si>
    <t>Внески до статутного капіталу суб'єктів господарювання</t>
  </si>
  <si>
    <t>Інша діяльність у сфері екології та охорони природних ресурсів</t>
  </si>
  <si>
    <t>Віктор ОНУФРІЄНКО</t>
  </si>
  <si>
    <t>ЗВІТ ПРО ВИКОНАННЯ БЮДЖЕТУ РЕШЕТИЛІВСЬКОЇ МІСЬКОЇ ТЕРИТОРІАЛЬНОЇ ГРОМАДИ за 2023 рік</t>
  </si>
  <si>
    <t>Податок та збір на доходи фізичних осіб</t>
  </si>
  <si>
    <t>Внутрішні податки на товари та послуги</t>
  </si>
  <si>
    <t xml:space="preserve">Кошти від відчуження майна, що перебуває в комунальній власності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</si>
</sst>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0.00000"/>
    <numFmt numFmtId="192" formatCode="0.0000"/>
    <numFmt numFmtId="193" formatCode="0.000"/>
    <numFmt numFmtId="194" formatCode="0.0"/>
    <numFmt numFmtId="195" formatCode="#,##0.0"/>
    <numFmt numFmtId="196" formatCode="[$€-2]\ ###,000_);[Red]\([$€-2]\ ###,000\)"/>
    <numFmt numFmtId="197" formatCode="[$-FC19]d\ mmmm\ yyyy\ &quot;г.&quot;"/>
    <numFmt numFmtId="198" formatCode="[$-F800]dddd\,\ mmmm\ dd\,\ yyyy"/>
  </numFmts>
  <fonts count="55">
    <font>
      <sz val="10"/>
      <name val="Arial Cyr"/>
      <family val="0"/>
    </font>
    <font>
      <sz val="10"/>
      <name val="Times New Roman"/>
      <family val="1"/>
    </font>
    <font>
      <sz val="11"/>
      <name val="Times New Roman"/>
      <family val="1"/>
    </font>
    <font>
      <sz val="12"/>
      <name val="Times New Roman Cyr"/>
      <family val="1"/>
    </font>
    <font>
      <b/>
      <sz val="13"/>
      <name val="Times New Roman"/>
      <family val="1"/>
    </font>
    <font>
      <b/>
      <sz val="11"/>
      <name val="Times New Roman"/>
      <family val="1"/>
    </font>
    <font>
      <sz val="11"/>
      <name val="Times New Roman Cyr"/>
      <family val="0"/>
    </font>
    <font>
      <sz val="14"/>
      <name val="Times New Roman"/>
      <family val="1"/>
    </font>
    <font>
      <i/>
      <sz val="11"/>
      <name val="Times New Roman"/>
      <family val="1"/>
    </font>
    <font>
      <b/>
      <i/>
      <sz val="11"/>
      <name val="Times New Roman"/>
      <family val="1"/>
    </font>
    <font>
      <b/>
      <i/>
      <sz val="11"/>
      <name val="Times New Roman Cyr"/>
      <family val="1"/>
    </font>
    <font>
      <sz val="11"/>
      <color indexed="8"/>
      <name val="Times New Roman"/>
      <family val="1"/>
    </font>
    <font>
      <b/>
      <sz val="11"/>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Cyr"/>
      <family val="0"/>
    </font>
    <font>
      <b/>
      <sz val="11"/>
      <color indexed="10"/>
      <name val="Times New Roman"/>
      <family val="1"/>
    </font>
    <font>
      <sz val="12"/>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Cyr"/>
      <family val="0"/>
    </font>
    <font>
      <b/>
      <sz val="11"/>
      <color rgb="FFFF0000"/>
      <name val="Times New Roman"/>
      <family val="1"/>
    </font>
    <font>
      <sz val="12"/>
      <color rgb="FF333333"/>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8"/>
      </left>
      <right>
        <color indexed="8"/>
      </right>
      <top style="thin">
        <color indexed="8"/>
      </top>
      <bottom style="thin">
        <color indexed="8"/>
      </bottom>
    </border>
    <border>
      <left>
        <color indexed="63"/>
      </left>
      <right style="medium"/>
      <top style="thin"/>
      <bottom style="thin"/>
    </border>
    <border>
      <left>
        <color indexed="8"/>
      </left>
      <right>
        <color indexed="8"/>
      </right>
      <top>
        <color indexed="63"/>
      </top>
      <bottom style="thin">
        <color indexed="8"/>
      </bottom>
    </border>
    <border>
      <left style="thin"/>
      <right style="medium"/>
      <top style="thin">
        <color indexed="8"/>
      </top>
      <bottom style="thin">
        <color indexed="8"/>
      </bottom>
    </border>
    <border>
      <left style="thin"/>
      <right style="medium"/>
      <top style="thin">
        <color indexed="8"/>
      </top>
      <bottom style="thin"/>
    </border>
    <border>
      <left style="medium"/>
      <right style="thin"/>
      <top style="thin">
        <color indexed="8"/>
      </top>
      <bottom style="thin">
        <color indexed="8"/>
      </bottom>
    </border>
    <border>
      <left>
        <color indexed="8"/>
      </left>
      <right style="thin"/>
      <top style="thin"/>
      <bottom style="thin">
        <color indexed="8"/>
      </bottom>
    </border>
    <border>
      <left>
        <color indexed="8"/>
      </left>
      <right style="thin"/>
      <top style="thin">
        <color indexed="8"/>
      </top>
      <bottom style="thin">
        <color indexed="8"/>
      </bottom>
    </border>
    <border>
      <left>
        <color indexed="63"/>
      </left>
      <right>
        <color indexed="63"/>
      </right>
      <top style="thin"/>
      <bottom style="thin"/>
    </border>
    <border>
      <left style="thin"/>
      <right>
        <color indexed="63"/>
      </right>
      <top style="thin"/>
      <bottom style="thin"/>
    </border>
    <border>
      <left style="medium"/>
      <right style="thin"/>
      <top>
        <color indexed="63"/>
      </top>
      <bottom>
        <color indexed="63"/>
      </bottom>
    </border>
    <border>
      <left style="thin"/>
      <right style="medium"/>
      <top>
        <color indexed="63"/>
      </top>
      <bottom>
        <color indexed="63"/>
      </bottom>
    </border>
    <border>
      <left style="thin"/>
      <right style="medium"/>
      <top style="thin">
        <color indexed="8"/>
      </top>
      <bottom>
        <color indexed="63"/>
      </bottom>
    </border>
    <border>
      <left style="medium"/>
      <right style="thin"/>
      <top style="thin"/>
      <bottom style="thin">
        <color indexed="8"/>
      </bottom>
    </border>
    <border>
      <left style="medium"/>
      <right style="thin"/>
      <top style="thin">
        <color indexed="8"/>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medium">
        <color indexed="8"/>
      </left>
      <right style="thin"/>
      <top style="thin">
        <color indexed="8"/>
      </top>
      <bottom>
        <color indexed="63"/>
      </bottom>
    </border>
    <border>
      <left style="medium">
        <color indexed="8"/>
      </left>
      <right style="thin"/>
      <top style="thin"/>
      <bottom style="thin"/>
    </border>
    <border>
      <left style="medium">
        <color indexed="8"/>
      </left>
      <right style="thin"/>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0" fillId="32" borderId="0" applyNumberFormat="0" applyBorder="0" applyAlignment="0" applyProtection="0"/>
  </cellStyleXfs>
  <cellXfs count="152">
    <xf numFmtId="0" fontId="0" fillId="0" borderId="0" xfId="0" applyAlignment="1">
      <alignment/>
    </xf>
    <xf numFmtId="0" fontId="2" fillId="0" borderId="0" xfId="0" applyFont="1" applyFill="1" applyAlignment="1">
      <alignment/>
    </xf>
    <xf numFmtId="0" fontId="51" fillId="0" borderId="0" xfId="0" applyFont="1" applyFill="1" applyAlignment="1">
      <alignment/>
    </xf>
    <xf numFmtId="0" fontId="51" fillId="0" borderId="0" xfId="0" applyFont="1" applyFill="1" applyAlignment="1">
      <alignment horizontal="left"/>
    </xf>
    <xf numFmtId="0" fontId="2" fillId="0" borderId="10" xfId="0" applyFont="1" applyFill="1" applyBorder="1" applyAlignment="1">
      <alignment horizontal="center" vertical="center" wrapText="1"/>
    </xf>
    <xf numFmtId="0" fontId="4" fillId="0" borderId="0" xfId="0" applyFont="1" applyFill="1" applyBorder="1" applyAlignment="1">
      <alignment horizontal="center"/>
    </xf>
    <xf numFmtId="0" fontId="2" fillId="0" borderId="0" xfId="0" applyFont="1" applyFill="1" applyBorder="1" applyAlignment="1">
      <alignment horizontal="center"/>
    </xf>
    <xf numFmtId="0" fontId="1" fillId="0" borderId="11" xfId="0" applyFont="1" applyFill="1" applyBorder="1" applyAlignment="1">
      <alignment horizontal="center" vertical="center" wrapText="1"/>
    </xf>
    <xf numFmtId="0" fontId="0" fillId="0" borderId="0" xfId="0" applyAlignment="1">
      <alignment wrapText="1"/>
    </xf>
    <xf numFmtId="0" fontId="7" fillId="0" borderId="0" xfId="0" applyFont="1" applyFill="1" applyAlignment="1">
      <alignment horizontal="left"/>
    </xf>
    <xf numFmtId="0" fontId="52" fillId="0" borderId="0" xfId="0" applyFont="1" applyAlignment="1">
      <alignment horizontal="left" wrapText="1"/>
    </xf>
    <xf numFmtId="3" fontId="2" fillId="33" borderId="10" xfId="0" applyNumberFormat="1" applyFont="1" applyFill="1" applyBorder="1" applyAlignment="1">
      <alignment wrapText="1"/>
    </xf>
    <xf numFmtId="3" fontId="5" fillId="33" borderId="10" xfId="0" applyNumberFormat="1" applyFont="1" applyFill="1" applyBorder="1" applyAlignment="1">
      <alignment wrapText="1"/>
    </xf>
    <xf numFmtId="3" fontId="8" fillId="33" borderId="10" xfId="0" applyNumberFormat="1" applyFont="1" applyFill="1" applyBorder="1" applyAlignment="1">
      <alignment wrapText="1"/>
    </xf>
    <xf numFmtId="0" fontId="1" fillId="33"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3" fontId="2" fillId="33" borderId="14" xfId="0" applyNumberFormat="1" applyFont="1" applyFill="1" applyBorder="1" applyAlignment="1">
      <alignment wrapText="1"/>
    </xf>
    <xf numFmtId="3" fontId="5" fillId="34" borderId="16" xfId="0" applyNumberFormat="1" applyFont="1" applyFill="1" applyBorder="1" applyAlignment="1">
      <alignment wrapText="1"/>
    </xf>
    <xf numFmtId="3" fontId="5" fillId="33" borderId="14" xfId="0" applyNumberFormat="1" applyFont="1" applyFill="1" applyBorder="1" applyAlignment="1">
      <alignment wrapText="1"/>
    </xf>
    <xf numFmtId="3" fontId="8" fillId="33" borderId="14" xfId="0" applyNumberFormat="1" applyFont="1" applyFill="1" applyBorder="1" applyAlignment="1">
      <alignment wrapText="1"/>
    </xf>
    <xf numFmtId="0" fontId="2" fillId="0" borderId="14" xfId="0" applyFont="1" applyFill="1" applyBorder="1" applyAlignment="1">
      <alignment horizontal="center"/>
    </xf>
    <xf numFmtId="0" fontId="2" fillId="0" borderId="15" xfId="0" applyFont="1" applyFill="1" applyBorder="1" applyAlignment="1">
      <alignment horizontal="left" wrapText="1"/>
    </xf>
    <xf numFmtId="0" fontId="6" fillId="0" borderId="15" xfId="52" applyFont="1" applyFill="1" applyBorder="1" applyAlignment="1" applyProtection="1">
      <alignment horizontal="left" wrapText="1"/>
      <protection/>
    </xf>
    <xf numFmtId="0" fontId="6" fillId="0" borderId="15" xfId="52" applyFont="1" applyFill="1" applyBorder="1" applyAlignment="1" applyProtection="1">
      <alignment horizontal="left" wrapText="1"/>
      <protection/>
    </xf>
    <xf numFmtId="0" fontId="5" fillId="34" borderId="17" xfId="0" applyFont="1" applyFill="1" applyBorder="1" applyAlignment="1">
      <alignment horizontal="left"/>
    </xf>
    <xf numFmtId="0" fontId="2" fillId="34" borderId="14" xfId="0" applyFont="1" applyFill="1" applyBorder="1" applyAlignment="1">
      <alignment/>
    </xf>
    <xf numFmtId="0" fontId="5" fillId="34" borderId="15" xfId="0" applyFont="1" applyFill="1" applyBorder="1" applyAlignment="1">
      <alignment horizontal="left" wrapText="1"/>
    </xf>
    <xf numFmtId="49" fontId="5" fillId="0" borderId="14" xfId="0" applyNumberFormat="1" applyFont="1" applyFill="1" applyBorder="1" applyAlignment="1">
      <alignment horizontal="center"/>
    </xf>
    <xf numFmtId="0" fontId="5" fillId="0" borderId="15" xfId="0" applyFont="1" applyFill="1" applyBorder="1" applyAlignment="1">
      <alignment horizontal="left"/>
    </xf>
    <xf numFmtId="0" fontId="5" fillId="0" borderId="14" xfId="0" applyFont="1" applyFill="1" applyBorder="1" applyAlignment="1">
      <alignment horizontal="center"/>
    </xf>
    <xf numFmtId="0" fontId="5" fillId="34" borderId="18" xfId="0" applyFont="1" applyFill="1" applyBorder="1" applyAlignment="1">
      <alignment horizontal="center"/>
    </xf>
    <xf numFmtId="0" fontId="5" fillId="34" borderId="19" xfId="0" applyFont="1" applyFill="1" applyBorder="1" applyAlignment="1">
      <alignment horizontal="left" wrapText="1"/>
    </xf>
    <xf numFmtId="0" fontId="2" fillId="34" borderId="14" xfId="0" applyFont="1" applyFill="1" applyBorder="1" applyAlignment="1">
      <alignment vertical="center"/>
    </xf>
    <xf numFmtId="0" fontId="5" fillId="34" borderId="15"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2" fillId="34" borderId="10" xfId="0" applyFont="1" applyFill="1" applyBorder="1" applyAlignment="1">
      <alignment horizontal="right" vertical="center" wrapText="1"/>
    </xf>
    <xf numFmtId="0" fontId="2" fillId="34" borderId="15" xfId="0" applyFont="1" applyFill="1" applyBorder="1" applyAlignment="1">
      <alignment horizontal="right" vertical="center" wrapText="1"/>
    </xf>
    <xf numFmtId="0" fontId="2" fillId="34" borderId="14" xfId="0" applyFont="1" applyFill="1" applyBorder="1" applyAlignment="1">
      <alignment horizontal="right" vertical="center" wrapText="1"/>
    </xf>
    <xf numFmtId="195" fontId="2" fillId="33" borderId="15" xfId="0" applyNumberFormat="1" applyFont="1" applyFill="1" applyBorder="1" applyAlignment="1">
      <alignment wrapText="1"/>
    </xf>
    <xf numFmtId="195" fontId="5" fillId="34" borderId="15" xfId="0" applyNumberFormat="1" applyFont="1" applyFill="1" applyBorder="1" applyAlignment="1">
      <alignment horizontal="right" wrapText="1"/>
    </xf>
    <xf numFmtId="195" fontId="5" fillId="33" borderId="15" xfId="0" applyNumberFormat="1" applyFont="1" applyFill="1" applyBorder="1" applyAlignment="1">
      <alignment wrapText="1"/>
    </xf>
    <xf numFmtId="195" fontId="5" fillId="34" borderId="19" xfId="0" applyNumberFormat="1" applyFont="1" applyFill="1" applyBorder="1" applyAlignment="1">
      <alignment wrapText="1"/>
    </xf>
    <xf numFmtId="3" fontId="5" fillId="34" borderId="14" xfId="0" applyNumberFormat="1" applyFont="1" applyFill="1" applyBorder="1" applyAlignment="1">
      <alignment horizontal="right" wrapText="1"/>
    </xf>
    <xf numFmtId="3" fontId="5" fillId="34" borderId="10" xfId="0" applyNumberFormat="1" applyFont="1" applyFill="1" applyBorder="1" applyAlignment="1">
      <alignment horizontal="right" wrapText="1"/>
    </xf>
    <xf numFmtId="3" fontId="6" fillId="33" borderId="14" xfId="52" applyNumberFormat="1" applyFont="1" applyFill="1" applyBorder="1" applyAlignment="1" applyProtection="1">
      <alignment horizontal="left" wrapText="1"/>
      <protection/>
    </xf>
    <xf numFmtId="3" fontId="2" fillId="33" borderId="20" xfId="0" applyNumberFormat="1" applyFont="1" applyFill="1" applyBorder="1" applyAlignment="1">
      <alignment wrapText="1"/>
    </xf>
    <xf numFmtId="0" fontId="5" fillId="0" borderId="15" xfId="0" applyFont="1" applyFill="1" applyBorder="1" applyAlignment="1">
      <alignment horizontal="left" wrapText="1"/>
    </xf>
    <xf numFmtId="3" fontId="2" fillId="33" borderId="21" xfId="0" applyNumberFormat="1" applyFont="1" applyFill="1" applyBorder="1" applyAlignment="1">
      <alignment wrapText="1"/>
    </xf>
    <xf numFmtId="3" fontId="5" fillId="33" borderId="20" xfId="0" applyNumberFormat="1" applyFont="1" applyFill="1" applyBorder="1" applyAlignment="1">
      <alignment wrapText="1"/>
    </xf>
    <xf numFmtId="3" fontId="5" fillId="33" borderId="14" xfId="0" applyNumberFormat="1" applyFont="1" applyFill="1" applyBorder="1" applyAlignment="1">
      <alignment horizontal="center" wrapText="1"/>
    </xf>
    <xf numFmtId="3" fontId="2" fillId="33" borderId="10" xfId="0" applyNumberFormat="1" applyFont="1" applyFill="1" applyBorder="1" applyAlignment="1">
      <alignment horizontal="center" wrapText="1"/>
    </xf>
    <xf numFmtId="195" fontId="2" fillId="33" borderId="15" xfId="0" applyNumberFormat="1" applyFont="1" applyFill="1" applyBorder="1" applyAlignment="1">
      <alignment horizontal="center" wrapText="1"/>
    </xf>
    <xf numFmtId="3" fontId="2" fillId="33" borderId="14" xfId="0" applyNumberFormat="1" applyFont="1" applyFill="1" applyBorder="1" applyAlignment="1">
      <alignment horizontal="center" wrapText="1"/>
    </xf>
    <xf numFmtId="195" fontId="8" fillId="33" borderId="15" xfId="0" applyNumberFormat="1" applyFont="1" applyFill="1" applyBorder="1" applyAlignment="1">
      <alignment wrapText="1"/>
    </xf>
    <xf numFmtId="3" fontId="8" fillId="33" borderId="20" xfId="0" applyNumberFormat="1" applyFont="1" applyFill="1" applyBorder="1" applyAlignment="1">
      <alignment wrapText="1"/>
    </xf>
    <xf numFmtId="3" fontId="5" fillId="34" borderId="22" xfId="0" applyNumberFormat="1" applyFont="1" applyFill="1" applyBorder="1" applyAlignment="1">
      <alignment wrapText="1"/>
    </xf>
    <xf numFmtId="3" fontId="9" fillId="33" borderId="10" xfId="0" applyNumberFormat="1" applyFont="1" applyFill="1" applyBorder="1" applyAlignment="1">
      <alignment wrapText="1"/>
    </xf>
    <xf numFmtId="195" fontId="9" fillId="33" borderId="15" xfId="0" applyNumberFormat="1" applyFont="1" applyFill="1" applyBorder="1" applyAlignment="1">
      <alignment wrapText="1"/>
    </xf>
    <xf numFmtId="3" fontId="9" fillId="34" borderId="16" xfId="0" applyNumberFormat="1" applyFont="1" applyFill="1" applyBorder="1" applyAlignment="1">
      <alignment wrapText="1"/>
    </xf>
    <xf numFmtId="195" fontId="9" fillId="34" borderId="19" xfId="0" applyNumberFormat="1" applyFont="1" applyFill="1" applyBorder="1" applyAlignment="1">
      <alignment wrapText="1"/>
    </xf>
    <xf numFmtId="0" fontId="53" fillId="0" borderId="0" xfId="0" applyFont="1" applyFill="1" applyAlignment="1">
      <alignment/>
    </xf>
    <xf numFmtId="0" fontId="2" fillId="0" borderId="14" xfId="0" applyFont="1" applyFill="1" applyBorder="1" applyAlignment="1">
      <alignment horizontal="left" wrapText="1"/>
    </xf>
    <xf numFmtId="0" fontId="5" fillId="0" borderId="14" xfId="0" applyFont="1" applyFill="1" applyBorder="1" applyAlignment="1">
      <alignment horizontal="left"/>
    </xf>
    <xf numFmtId="0" fontId="2" fillId="0" borderId="14" xfId="0" applyFont="1" applyFill="1" applyBorder="1" applyAlignment="1">
      <alignment horizontal="left"/>
    </xf>
    <xf numFmtId="0" fontId="2" fillId="34" borderId="14" xfId="0" applyFont="1" applyFill="1" applyBorder="1" applyAlignment="1">
      <alignment horizontal="left"/>
    </xf>
    <xf numFmtId="3" fontId="8" fillId="0" borderId="14" xfId="0" applyNumberFormat="1" applyFont="1" applyFill="1" applyBorder="1" applyAlignment="1">
      <alignment wrapText="1"/>
    </xf>
    <xf numFmtId="3" fontId="8" fillId="0" borderId="10" xfId="0" applyNumberFormat="1" applyFont="1" applyFill="1" applyBorder="1" applyAlignment="1">
      <alignment wrapText="1"/>
    </xf>
    <xf numFmtId="0" fontId="9" fillId="0" borderId="14" xfId="0" applyFont="1" applyFill="1" applyBorder="1" applyAlignment="1">
      <alignment horizontal="left"/>
    </xf>
    <xf numFmtId="0" fontId="10" fillId="0" borderId="15" xfId="52" applyFont="1" applyFill="1" applyBorder="1" applyAlignment="1" applyProtection="1">
      <alignment horizontal="left" wrapText="1"/>
      <protection/>
    </xf>
    <xf numFmtId="3" fontId="9" fillId="33" borderId="14" xfId="0" applyNumberFormat="1" applyFont="1" applyFill="1" applyBorder="1" applyAlignment="1">
      <alignment wrapText="1"/>
    </xf>
    <xf numFmtId="0" fontId="11" fillId="0" borderId="23" xfId="0" applyFont="1" applyBorder="1" applyAlignment="1" applyProtection="1">
      <alignment horizontal="left" vertical="top" wrapText="1"/>
      <protection/>
    </xf>
    <xf numFmtId="0" fontId="5" fillId="0" borderId="24" xfId="0" applyFont="1" applyFill="1" applyBorder="1" applyAlignment="1">
      <alignment horizontal="left" wrapText="1"/>
    </xf>
    <xf numFmtId="0" fontId="11" fillId="0" borderId="15" xfId="0" applyFont="1" applyBorder="1" applyAlignment="1" applyProtection="1">
      <alignment horizontal="left" vertical="top" wrapText="1"/>
      <protection/>
    </xf>
    <xf numFmtId="0" fontId="11" fillId="0" borderId="25" xfId="0" applyFont="1" applyBorder="1" applyAlignment="1" applyProtection="1">
      <alignment horizontal="left" vertical="top" wrapText="1"/>
      <protection/>
    </xf>
    <xf numFmtId="0" fontId="9" fillId="0" borderId="24" xfId="0" applyFont="1" applyFill="1" applyBorder="1" applyAlignment="1">
      <alignment horizontal="left" wrapText="1"/>
    </xf>
    <xf numFmtId="3" fontId="9" fillId="33" borderId="14" xfId="0" applyNumberFormat="1" applyFont="1" applyFill="1" applyBorder="1" applyAlignment="1">
      <alignment horizontal="right" wrapText="1"/>
    </xf>
    <xf numFmtId="0" fontId="9" fillId="0" borderId="15" xfId="0" applyFont="1" applyFill="1" applyBorder="1" applyAlignment="1">
      <alignment horizontal="left" wrapText="1"/>
    </xf>
    <xf numFmtId="3" fontId="9" fillId="33" borderId="20" xfId="0" applyNumberFormat="1" applyFont="1" applyFill="1" applyBorder="1" applyAlignment="1">
      <alignment wrapText="1"/>
    </xf>
    <xf numFmtId="3" fontId="9" fillId="33" borderId="21" xfId="0" applyNumberFormat="1" applyFont="1" applyFill="1" applyBorder="1" applyAlignment="1">
      <alignment wrapText="1"/>
    </xf>
    <xf numFmtId="3" fontId="10" fillId="33" borderId="14" xfId="52" applyNumberFormat="1" applyFont="1" applyFill="1" applyBorder="1" applyAlignment="1" applyProtection="1">
      <alignment horizontal="left" wrapText="1"/>
      <protection/>
    </xf>
    <xf numFmtId="3" fontId="5" fillId="34" borderId="14" xfId="0" applyNumberFormat="1" applyFont="1" applyFill="1" applyBorder="1" applyAlignment="1">
      <alignment wrapText="1"/>
    </xf>
    <xf numFmtId="3" fontId="5" fillId="34" borderId="10" xfId="0" applyNumberFormat="1" applyFont="1" applyFill="1" applyBorder="1" applyAlignment="1">
      <alignment wrapText="1"/>
    </xf>
    <xf numFmtId="0" fontId="11" fillId="0" borderId="14" xfId="0" applyFont="1" applyBorder="1" applyAlignment="1" applyProtection="1">
      <alignment horizontal="left" vertical="top" wrapText="1"/>
      <protection/>
    </xf>
    <xf numFmtId="0" fontId="2" fillId="0" borderId="15" xfId="0" applyFont="1" applyFill="1" applyBorder="1" applyAlignment="1">
      <alignment horizontal="center" wrapText="1"/>
    </xf>
    <xf numFmtId="0" fontId="11" fillId="0" borderId="26" xfId="0" applyFont="1" applyBorder="1" applyAlignment="1" applyProtection="1">
      <alignment horizontal="left" vertical="top" wrapText="1"/>
      <protection/>
    </xf>
    <xf numFmtId="0" fontId="11" fillId="0" borderId="27" xfId="0" applyFont="1" applyBorder="1" applyAlignment="1" applyProtection="1">
      <alignment horizontal="left" vertical="top" wrapText="1"/>
      <protection/>
    </xf>
    <xf numFmtId="0" fontId="11" fillId="0" borderId="28" xfId="0" applyFont="1" applyBorder="1" applyAlignment="1" applyProtection="1">
      <alignment horizontal="center" vertical="top" wrapText="1"/>
      <protection/>
    </xf>
    <xf numFmtId="4" fontId="2" fillId="0" borderId="10" xfId="0" applyNumberFormat="1" applyFont="1" applyFill="1" applyBorder="1" applyAlignment="1">
      <alignment/>
    </xf>
    <xf numFmtId="3" fontId="5" fillId="0" borderId="10" xfId="0" applyNumberFormat="1" applyFont="1" applyFill="1" applyBorder="1" applyAlignment="1">
      <alignment/>
    </xf>
    <xf numFmtId="3" fontId="2" fillId="0" borderId="10" xfId="0" applyNumberFormat="1" applyFont="1" applyFill="1" applyBorder="1" applyAlignment="1">
      <alignment/>
    </xf>
    <xf numFmtId="0" fontId="11" fillId="0" borderId="29" xfId="0" applyFont="1" applyBorder="1" applyAlignment="1" applyProtection="1">
      <alignment horizontal="center" vertical="top" wrapText="1"/>
      <protection/>
    </xf>
    <xf numFmtId="0" fontId="11" fillId="0" borderId="30" xfId="0" applyFont="1" applyBorder="1" applyAlignment="1" applyProtection="1">
      <alignment horizontal="center" vertical="top" wrapText="1"/>
      <protection/>
    </xf>
    <xf numFmtId="0" fontId="2" fillId="34" borderId="14" xfId="0" applyFont="1" applyFill="1" applyBorder="1" applyAlignment="1">
      <alignment horizontal="center"/>
    </xf>
    <xf numFmtId="0" fontId="5" fillId="34" borderId="15" xfId="0" applyFont="1" applyFill="1" applyBorder="1" applyAlignment="1">
      <alignment horizontal="center" wrapText="1"/>
    </xf>
    <xf numFmtId="3" fontId="5" fillId="34" borderId="14" xfId="0" applyNumberFormat="1" applyFont="1" applyFill="1" applyBorder="1" applyAlignment="1">
      <alignment horizontal="center" wrapText="1"/>
    </xf>
    <xf numFmtId="3" fontId="2" fillId="34" borderId="10" xfId="0" applyNumberFormat="1" applyFont="1" applyFill="1" applyBorder="1" applyAlignment="1">
      <alignment horizontal="center" wrapText="1"/>
    </xf>
    <xf numFmtId="195" fontId="2" fillId="34" borderId="15" xfId="0" applyNumberFormat="1" applyFont="1" applyFill="1" applyBorder="1" applyAlignment="1">
      <alignment horizontal="center" wrapText="1"/>
    </xf>
    <xf numFmtId="3" fontId="2" fillId="34" borderId="14" xfId="0" applyNumberFormat="1" applyFont="1" applyFill="1" applyBorder="1" applyAlignment="1">
      <alignment horizontal="center" wrapText="1"/>
    </xf>
    <xf numFmtId="0" fontId="5" fillId="0" borderId="14" xfId="0" applyFont="1" applyFill="1" applyBorder="1" applyAlignment="1">
      <alignment horizontal="left" wrapText="1"/>
    </xf>
    <xf numFmtId="0" fontId="12" fillId="0" borderId="15" xfId="52" applyFont="1" applyFill="1" applyBorder="1" applyAlignment="1" applyProtection="1">
      <alignment horizontal="left" wrapText="1"/>
      <protection/>
    </xf>
    <xf numFmtId="3" fontId="5" fillId="33" borderId="21" xfId="0" applyNumberFormat="1" applyFont="1" applyFill="1" applyBorder="1" applyAlignment="1">
      <alignment wrapText="1"/>
    </xf>
    <xf numFmtId="3" fontId="2" fillId="33" borderId="31" xfId="0" applyNumberFormat="1" applyFont="1" applyFill="1" applyBorder="1" applyAlignment="1">
      <alignment wrapText="1"/>
    </xf>
    <xf numFmtId="0" fontId="11" fillId="0" borderId="10" xfId="0" applyFont="1" applyBorder="1" applyAlignment="1" applyProtection="1">
      <alignment horizontal="left" vertical="top" wrapText="1"/>
      <protection/>
    </xf>
    <xf numFmtId="0" fontId="6" fillId="0" borderId="10" xfId="52" applyFont="1" applyFill="1" applyBorder="1" applyAlignment="1" applyProtection="1">
      <alignment horizontal="left" wrapText="1"/>
      <protection/>
    </xf>
    <xf numFmtId="0" fontId="12" fillId="0" borderId="15" xfId="52" applyFont="1" applyFill="1" applyBorder="1" applyAlignment="1" applyProtection="1">
      <alignment horizontal="left" wrapText="1"/>
      <protection/>
    </xf>
    <xf numFmtId="0" fontId="2" fillId="0" borderId="0" xfId="0" applyFont="1" applyFill="1" applyBorder="1" applyAlignment="1">
      <alignment horizontal="left" wrapText="1"/>
    </xf>
    <xf numFmtId="0" fontId="2" fillId="0" borderId="10" xfId="0" applyFont="1" applyFill="1" applyBorder="1" applyAlignment="1">
      <alignment horizontal="left" wrapText="1"/>
    </xf>
    <xf numFmtId="0" fontId="2" fillId="0" borderId="14" xfId="0" applyFont="1" applyFill="1" applyBorder="1" applyAlignment="1">
      <alignment horizontal="left" vertical="top" wrapText="1"/>
    </xf>
    <xf numFmtId="0" fontId="2" fillId="0" borderId="31" xfId="0" applyFont="1" applyFill="1" applyBorder="1" applyAlignment="1">
      <alignment horizontal="left" wrapText="1"/>
    </xf>
    <xf numFmtId="3" fontId="5" fillId="34" borderId="20" xfId="0" applyNumberFormat="1" applyFont="1" applyFill="1" applyBorder="1" applyAlignment="1">
      <alignment horizontal="right" wrapText="1"/>
    </xf>
    <xf numFmtId="3" fontId="9" fillId="33" borderId="32" xfId="0" applyNumberFormat="1" applyFont="1" applyFill="1" applyBorder="1" applyAlignment="1">
      <alignment wrapText="1"/>
    </xf>
    <xf numFmtId="3" fontId="9" fillId="0" borderId="21" xfId="0" applyNumberFormat="1" applyFont="1" applyFill="1" applyBorder="1" applyAlignment="1">
      <alignment wrapText="1"/>
    </xf>
    <xf numFmtId="3" fontId="9" fillId="0" borderId="10" xfId="0" applyNumberFormat="1" applyFont="1" applyFill="1" applyBorder="1" applyAlignment="1">
      <alignment wrapText="1"/>
    </xf>
    <xf numFmtId="3" fontId="2" fillId="0" borderId="20" xfId="0" applyNumberFormat="1" applyFont="1" applyFill="1" applyBorder="1" applyAlignment="1">
      <alignment wrapText="1"/>
    </xf>
    <xf numFmtId="3" fontId="2" fillId="0" borderId="10" xfId="0" applyNumberFormat="1" applyFont="1" applyFill="1" applyBorder="1" applyAlignment="1">
      <alignment wrapText="1"/>
    </xf>
    <xf numFmtId="3" fontId="5" fillId="0" borderId="20" xfId="0" applyNumberFormat="1" applyFont="1" applyFill="1" applyBorder="1" applyAlignment="1">
      <alignment wrapText="1"/>
    </xf>
    <xf numFmtId="3" fontId="5" fillId="0" borderId="10" xfId="0" applyNumberFormat="1" applyFont="1" applyFill="1" applyBorder="1" applyAlignment="1">
      <alignment wrapText="1"/>
    </xf>
    <xf numFmtId="3" fontId="9" fillId="0" borderId="20" xfId="0" applyNumberFormat="1" applyFont="1" applyFill="1" applyBorder="1" applyAlignment="1">
      <alignment wrapText="1"/>
    </xf>
    <xf numFmtId="3" fontId="2" fillId="0" borderId="14" xfId="0" applyNumberFormat="1" applyFont="1" applyFill="1" applyBorder="1" applyAlignment="1">
      <alignment wrapText="1"/>
    </xf>
    <xf numFmtId="3" fontId="6" fillId="0" borderId="14" xfId="52" applyNumberFormat="1" applyFont="1" applyFill="1" applyBorder="1" applyAlignment="1" applyProtection="1">
      <alignment horizontal="left" wrapText="1"/>
      <protection/>
    </xf>
    <xf numFmtId="3" fontId="9" fillId="0" borderId="14" xfId="0" applyNumberFormat="1" applyFont="1" applyFill="1" applyBorder="1" applyAlignment="1">
      <alignment wrapText="1"/>
    </xf>
    <xf numFmtId="3" fontId="5" fillId="0" borderId="14" xfId="0" applyNumberFormat="1" applyFont="1" applyFill="1" applyBorder="1" applyAlignment="1">
      <alignment horizontal="right" wrapText="1"/>
    </xf>
    <xf numFmtId="3" fontId="2" fillId="0" borderId="14" xfId="0" applyNumberFormat="1" applyFont="1" applyFill="1" applyBorder="1" applyAlignment="1">
      <alignment horizontal="right" wrapText="1"/>
    </xf>
    <xf numFmtId="3" fontId="5" fillId="0" borderId="2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0" fontId="2" fillId="0" borderId="21" xfId="0" applyFont="1" applyFill="1" applyBorder="1" applyAlignment="1">
      <alignment horizontal="center" vertical="center" wrapText="1"/>
    </xf>
    <xf numFmtId="0" fontId="11" fillId="0" borderId="33" xfId="0" applyFont="1" applyBorder="1" applyAlignment="1" applyProtection="1">
      <alignment horizontal="center" vertical="top" wrapText="1"/>
      <protection/>
    </xf>
    <xf numFmtId="0" fontId="11" fillId="0" borderId="34" xfId="0" applyFont="1" applyBorder="1" applyAlignment="1" applyProtection="1">
      <alignment horizontal="left" vertical="top" wrapText="1"/>
      <protection/>
    </xf>
    <xf numFmtId="0" fontId="11" fillId="0" borderId="35" xfId="0" applyFont="1" applyBorder="1" applyAlignment="1" applyProtection="1">
      <alignment horizontal="left" vertical="top" wrapText="1"/>
      <protection/>
    </xf>
    <xf numFmtId="0" fontId="11" fillId="0" borderId="32" xfId="0" applyFont="1" applyBorder="1" applyAlignment="1" applyProtection="1">
      <alignment horizontal="left" vertical="top" wrapText="1"/>
      <protection/>
    </xf>
    <xf numFmtId="0" fontId="54" fillId="0" borderId="0" xfId="0" applyFont="1" applyAlignment="1">
      <alignment/>
    </xf>
    <xf numFmtId="0" fontId="11" fillId="0" borderId="36" xfId="0" applyFont="1" applyBorder="1" applyAlignment="1" applyProtection="1">
      <alignment horizontal="center" vertical="top" wrapText="1"/>
      <protection/>
    </xf>
    <xf numFmtId="0" fontId="11" fillId="0" borderId="37" xfId="0" applyFont="1" applyBorder="1" applyAlignment="1" applyProtection="1">
      <alignment horizontal="center" vertical="top" wrapText="1"/>
      <protection/>
    </xf>
    <xf numFmtId="0" fontId="12" fillId="0" borderId="10" xfId="52" applyFont="1" applyFill="1" applyBorder="1" applyAlignment="1" applyProtection="1">
      <alignment horizontal="left" wrapText="1"/>
      <protection/>
    </xf>
    <xf numFmtId="3" fontId="5" fillId="0" borderId="31" xfId="0" applyNumberFormat="1" applyFont="1" applyFill="1" applyBorder="1" applyAlignment="1">
      <alignment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0" fillId="0" borderId="0" xfId="0" applyAlignment="1">
      <alignment horizontal="center" wrapText="1"/>
    </xf>
    <xf numFmtId="0" fontId="4" fillId="0" borderId="0" xfId="0" applyFont="1" applyFill="1" applyBorder="1" applyAlignment="1">
      <alignment horizontal="center"/>
    </xf>
    <xf numFmtId="0" fontId="7" fillId="0" borderId="0" xfId="0" applyFont="1" applyFill="1" applyAlignment="1">
      <alignment horizontal="center"/>
    </xf>
    <xf numFmtId="0" fontId="52" fillId="0" borderId="0" xfId="0" applyFont="1" applyAlignment="1">
      <alignment horizontal="left" wrapText="1"/>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1" fillId="0" borderId="45" xfId="0" applyFont="1" applyBorder="1" applyAlignment="1" applyProtection="1">
      <alignment horizontal="center" vertical="top" wrapText="1"/>
      <protection/>
    </xf>
    <xf numFmtId="0" fontId="11" fillId="0" borderId="46" xfId="0" applyFont="1" applyBorder="1" applyAlignment="1" applyProtection="1">
      <alignment horizontal="center" vertical="top" wrapText="1"/>
      <protection/>
    </xf>
    <xf numFmtId="49" fontId="5" fillId="0" borderId="46" xfId="0" applyNumberFormat="1" applyFont="1" applyFill="1" applyBorder="1" applyAlignment="1">
      <alignment horizontal="center"/>
    </xf>
    <xf numFmtId="0" fontId="11" fillId="0" borderId="47" xfId="0" applyFont="1" applyBorder="1" applyAlignment="1" applyProtection="1">
      <alignment horizontal="center" vertical="top"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ZV1PIV98"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0"/>
  <sheetViews>
    <sheetView tabSelected="1" workbookViewId="0" topLeftCell="A2">
      <selection activeCell="D16" sqref="D16"/>
    </sheetView>
  </sheetViews>
  <sheetFormatPr defaultColWidth="9.00390625" defaultRowHeight="12.75"/>
  <cols>
    <col min="1" max="1" width="10.25390625" style="2" customWidth="1"/>
    <col min="2" max="2" width="65.75390625" style="3" customWidth="1"/>
    <col min="3" max="3" width="14.75390625" style="3" customWidth="1"/>
    <col min="4" max="4" width="13.125" style="2" customWidth="1"/>
    <col min="5" max="5" width="12.875" style="2" customWidth="1"/>
    <col min="6" max="6" width="10.375" style="2" customWidth="1"/>
    <col min="7" max="8" width="13.875" style="2" customWidth="1"/>
    <col min="9" max="9" width="12.625" style="2" customWidth="1"/>
    <col min="10" max="10" width="10.375" style="2" customWidth="1"/>
    <col min="11" max="11" width="14.125" style="2" bestFit="1" customWidth="1"/>
    <col min="12" max="12" width="14.375" style="2" bestFit="1" customWidth="1"/>
    <col min="13" max="13" width="12.125" style="2" bestFit="1" customWidth="1"/>
    <col min="14" max="14" width="10.125" style="2" bestFit="1" customWidth="1"/>
    <col min="15" max="16384" width="9.125" style="2" customWidth="1"/>
  </cols>
  <sheetData>
    <row r="1" spans="7:10" ht="80.25" customHeight="1" hidden="1">
      <c r="G1" s="8"/>
      <c r="H1" s="143" t="s">
        <v>36</v>
      </c>
      <c r="I1" s="143"/>
      <c r="J1" s="143"/>
    </row>
    <row r="2" spans="7:14" ht="15">
      <c r="G2" s="8"/>
      <c r="H2" s="10"/>
      <c r="I2" s="10"/>
      <c r="M2" s="140" t="s">
        <v>42</v>
      </c>
      <c r="N2" s="140"/>
    </row>
    <row r="3" spans="1:14" s="1" customFormat="1" ht="16.5">
      <c r="A3" s="141" t="s">
        <v>236</v>
      </c>
      <c r="B3" s="141"/>
      <c r="C3" s="141"/>
      <c r="D3" s="141"/>
      <c r="E3" s="141"/>
      <c r="F3" s="141"/>
      <c r="G3" s="141"/>
      <c r="H3" s="141"/>
      <c r="I3" s="141"/>
      <c r="J3" s="141"/>
      <c r="K3" s="141"/>
      <c r="L3" s="141"/>
      <c r="M3" s="141"/>
      <c r="N3" s="141"/>
    </row>
    <row r="4" spans="1:14" s="1" customFormat="1" ht="17.25" thickBot="1">
      <c r="A4" s="5"/>
      <c r="B4" s="5"/>
      <c r="C4" s="5"/>
      <c r="D4" s="5"/>
      <c r="E4" s="5"/>
      <c r="F4" s="5"/>
      <c r="G4" s="5"/>
      <c r="H4" s="5"/>
      <c r="J4" s="5"/>
      <c r="N4" s="6" t="s">
        <v>37</v>
      </c>
    </row>
    <row r="5" spans="1:14" s="1" customFormat="1" ht="15">
      <c r="A5" s="144" t="s">
        <v>0</v>
      </c>
      <c r="B5" s="146" t="s">
        <v>3</v>
      </c>
      <c r="C5" s="137" t="s">
        <v>1</v>
      </c>
      <c r="D5" s="138"/>
      <c r="E5" s="138"/>
      <c r="F5" s="139"/>
      <c r="G5" s="137" t="s">
        <v>2</v>
      </c>
      <c r="H5" s="138"/>
      <c r="I5" s="138"/>
      <c r="J5" s="139"/>
      <c r="K5" s="137" t="s">
        <v>182</v>
      </c>
      <c r="L5" s="138"/>
      <c r="M5" s="138"/>
      <c r="N5" s="139"/>
    </row>
    <row r="6" spans="1:14" s="1" customFormat="1" ht="63.75">
      <c r="A6" s="145"/>
      <c r="B6" s="147"/>
      <c r="C6" s="14" t="s">
        <v>31</v>
      </c>
      <c r="D6" s="7" t="s">
        <v>30</v>
      </c>
      <c r="E6" s="7" t="s">
        <v>20</v>
      </c>
      <c r="F6" s="15" t="s">
        <v>35</v>
      </c>
      <c r="G6" s="14" t="s">
        <v>31</v>
      </c>
      <c r="H6" s="7" t="s">
        <v>30</v>
      </c>
      <c r="I6" s="7" t="s">
        <v>20</v>
      </c>
      <c r="J6" s="15" t="s">
        <v>35</v>
      </c>
      <c r="K6" s="14" t="s">
        <v>31</v>
      </c>
      <c r="L6" s="7" t="s">
        <v>30</v>
      </c>
      <c r="M6" s="7" t="s">
        <v>20</v>
      </c>
      <c r="N6" s="15" t="s">
        <v>35</v>
      </c>
    </row>
    <row r="7" spans="1:14" s="1" customFormat="1" ht="15">
      <c r="A7" s="22">
        <v>1</v>
      </c>
      <c r="B7" s="17">
        <v>2</v>
      </c>
      <c r="C7" s="16">
        <v>3</v>
      </c>
      <c r="D7" s="4">
        <v>4</v>
      </c>
      <c r="E7" s="127">
        <v>5</v>
      </c>
      <c r="F7" s="17">
        <v>6</v>
      </c>
      <c r="G7" s="16">
        <v>7</v>
      </c>
      <c r="H7" s="4">
        <v>8</v>
      </c>
      <c r="I7" s="127">
        <v>9</v>
      </c>
      <c r="J7" s="17">
        <v>10</v>
      </c>
      <c r="K7" s="16">
        <v>11</v>
      </c>
      <c r="L7" s="4">
        <v>12</v>
      </c>
      <c r="M7" s="127">
        <v>13</v>
      </c>
      <c r="N7" s="17">
        <v>14</v>
      </c>
    </row>
    <row r="8" spans="1:14" ht="15.75" customHeight="1">
      <c r="A8" s="34"/>
      <c r="B8" s="35" t="s">
        <v>18</v>
      </c>
      <c r="C8" s="36"/>
      <c r="D8" s="37"/>
      <c r="E8" s="37"/>
      <c r="F8" s="38"/>
      <c r="G8" s="39"/>
      <c r="H8" s="37"/>
      <c r="I8" s="37"/>
      <c r="J8" s="38"/>
      <c r="K8" s="39"/>
      <c r="L8" s="37"/>
      <c r="M8" s="37"/>
      <c r="N8" s="38"/>
    </row>
    <row r="9" spans="1:14" ht="16.5" customHeight="1">
      <c r="A9" s="69">
        <v>10000000</v>
      </c>
      <c r="B9" s="78" t="s">
        <v>10</v>
      </c>
      <c r="C9" s="113">
        <f>C10+C17+C18+C23+C33+C37+C16+C32</f>
        <v>299432020</v>
      </c>
      <c r="D9" s="113">
        <f>D10+D17+D18+D23+D33+D37+D16+D32</f>
        <v>304414416</v>
      </c>
      <c r="E9" s="80">
        <f>D9-C9</f>
        <v>4982396</v>
      </c>
      <c r="F9" s="59">
        <f>D9/C9*100</f>
        <v>101.66394896577862</v>
      </c>
      <c r="G9" s="79">
        <f>G37</f>
        <v>160000</v>
      </c>
      <c r="H9" s="58">
        <f>H37</f>
        <v>84927</v>
      </c>
      <c r="I9" s="58">
        <f>H9-G9</f>
        <v>-75073</v>
      </c>
      <c r="J9" s="59">
        <f>H9/G9*100</f>
        <v>53.079375</v>
      </c>
      <c r="K9" s="71">
        <f aca="true" t="shared" si="0" ref="K9:L11">G9+C9</f>
        <v>299592020</v>
      </c>
      <c r="L9" s="58">
        <f t="shared" si="0"/>
        <v>304499343</v>
      </c>
      <c r="M9" s="58">
        <f>L9-K9</f>
        <v>4907323</v>
      </c>
      <c r="N9" s="59">
        <f>L9/K9*100</f>
        <v>101.63800190672636</v>
      </c>
    </row>
    <row r="10" spans="1:14" ht="16.5" customHeight="1">
      <c r="A10" s="64">
        <v>11010000</v>
      </c>
      <c r="B10" s="48" t="s">
        <v>237</v>
      </c>
      <c r="C10" s="136">
        <f>C11+C12+C13+C14+C15</f>
        <v>218269220</v>
      </c>
      <c r="D10" s="118">
        <f>D11+D12+D13+D14+D15</f>
        <v>223244102</v>
      </c>
      <c r="E10" s="102">
        <f>D10-C10</f>
        <v>4974882</v>
      </c>
      <c r="F10" s="42">
        <f>D10/C10*100</f>
        <v>102.27924120496697</v>
      </c>
      <c r="G10" s="79"/>
      <c r="H10" s="58"/>
      <c r="I10" s="58"/>
      <c r="J10" s="59"/>
      <c r="K10" s="20">
        <f t="shared" si="0"/>
        <v>218269220</v>
      </c>
      <c r="L10" s="12">
        <f t="shared" si="0"/>
        <v>223244102</v>
      </c>
      <c r="M10" s="12">
        <f>L10-K10</f>
        <v>4974882</v>
      </c>
      <c r="N10" s="42">
        <f>L10/K10*100</f>
        <v>102.27924120496697</v>
      </c>
    </row>
    <row r="11" spans="1:14" ht="30">
      <c r="A11" s="109">
        <v>11010100</v>
      </c>
      <c r="B11" s="24" t="s">
        <v>183</v>
      </c>
      <c r="C11" s="115">
        <v>125613083</v>
      </c>
      <c r="D11" s="116">
        <v>129507384</v>
      </c>
      <c r="E11" s="49">
        <f>D11-C11</f>
        <v>3894301</v>
      </c>
      <c r="F11" s="40">
        <f>D11/C11*100</f>
        <v>103.10023518808148</v>
      </c>
      <c r="G11" s="18"/>
      <c r="H11" s="11"/>
      <c r="I11" s="11"/>
      <c r="J11" s="40"/>
      <c r="K11" s="18">
        <f t="shared" si="0"/>
        <v>125613083</v>
      </c>
      <c r="L11" s="11">
        <f t="shared" si="0"/>
        <v>129507384</v>
      </c>
      <c r="M11" s="11">
        <f>L11-K11</f>
        <v>3894301</v>
      </c>
      <c r="N11" s="40">
        <f>L11/K11*100</f>
        <v>103.10023518808148</v>
      </c>
    </row>
    <row r="12" spans="1:14" ht="60">
      <c r="A12" s="84" t="s">
        <v>184</v>
      </c>
      <c r="B12" s="104" t="s">
        <v>185</v>
      </c>
      <c r="C12" s="115">
        <v>68046137</v>
      </c>
      <c r="D12" s="116">
        <v>66299713</v>
      </c>
      <c r="E12" s="49">
        <f aca="true" t="shared" si="1" ref="E12:E23">D12-C12</f>
        <v>-1746424</v>
      </c>
      <c r="F12" s="40">
        <f aca="true" t="shared" si="2" ref="F12:F23">D12/C12*100</f>
        <v>97.43347076410818</v>
      </c>
      <c r="G12" s="18"/>
      <c r="H12" s="11"/>
      <c r="I12" s="11"/>
      <c r="J12" s="40"/>
      <c r="K12" s="18">
        <f aca="true" t="shared" si="3" ref="K12:K22">G12+C12</f>
        <v>68046137</v>
      </c>
      <c r="L12" s="11">
        <f aca="true" t="shared" si="4" ref="L12:L22">H12+D12</f>
        <v>66299713</v>
      </c>
      <c r="M12" s="11">
        <f aca="true" t="shared" si="5" ref="M12:M22">L12-K12</f>
        <v>-1746424</v>
      </c>
      <c r="N12" s="40">
        <f aca="true" t="shared" si="6" ref="N12:N22">L12/K12*100</f>
        <v>97.43347076410818</v>
      </c>
    </row>
    <row r="13" spans="1:14" ht="30">
      <c r="A13" s="84" t="s">
        <v>186</v>
      </c>
      <c r="B13" s="104" t="s">
        <v>187</v>
      </c>
      <c r="C13" s="115">
        <v>23000000</v>
      </c>
      <c r="D13" s="116">
        <v>25475692</v>
      </c>
      <c r="E13" s="49">
        <f t="shared" si="1"/>
        <v>2475692</v>
      </c>
      <c r="F13" s="40">
        <f t="shared" si="2"/>
        <v>110.76387826086957</v>
      </c>
      <c r="G13" s="18"/>
      <c r="H13" s="11"/>
      <c r="I13" s="11"/>
      <c r="J13" s="40"/>
      <c r="K13" s="18">
        <f t="shared" si="3"/>
        <v>23000000</v>
      </c>
      <c r="L13" s="11">
        <f t="shared" si="4"/>
        <v>25475692</v>
      </c>
      <c r="M13" s="11">
        <f t="shared" si="5"/>
        <v>2475692</v>
      </c>
      <c r="N13" s="40">
        <f t="shared" si="6"/>
        <v>110.76387826086957</v>
      </c>
    </row>
    <row r="14" spans="1:14" ht="30">
      <c r="A14" s="84" t="s">
        <v>188</v>
      </c>
      <c r="B14" s="104" t="s">
        <v>189</v>
      </c>
      <c r="C14" s="115">
        <v>910000</v>
      </c>
      <c r="D14" s="116">
        <v>894836</v>
      </c>
      <c r="E14" s="49">
        <f t="shared" si="1"/>
        <v>-15164</v>
      </c>
      <c r="F14" s="40">
        <f t="shared" si="2"/>
        <v>98.33362637362637</v>
      </c>
      <c r="G14" s="18"/>
      <c r="H14" s="11"/>
      <c r="I14" s="11"/>
      <c r="J14" s="40"/>
      <c r="K14" s="18">
        <f t="shared" si="3"/>
        <v>910000</v>
      </c>
      <c r="L14" s="11">
        <f t="shared" si="4"/>
        <v>894836</v>
      </c>
      <c r="M14" s="11">
        <f t="shared" si="5"/>
        <v>-15164</v>
      </c>
      <c r="N14" s="40">
        <f t="shared" si="6"/>
        <v>98.33362637362637</v>
      </c>
    </row>
    <row r="15" spans="1:14" ht="30">
      <c r="A15" s="84" t="s">
        <v>190</v>
      </c>
      <c r="B15" s="104" t="s">
        <v>191</v>
      </c>
      <c r="C15" s="115">
        <v>700000</v>
      </c>
      <c r="D15" s="116">
        <v>1066477</v>
      </c>
      <c r="E15" s="49">
        <f t="shared" si="1"/>
        <v>366477</v>
      </c>
      <c r="F15" s="40">
        <f t="shared" si="2"/>
        <v>152.35385714285715</v>
      </c>
      <c r="G15" s="18"/>
      <c r="H15" s="11"/>
      <c r="I15" s="11"/>
      <c r="J15" s="40"/>
      <c r="K15" s="18">
        <f t="shared" si="3"/>
        <v>700000</v>
      </c>
      <c r="L15" s="11">
        <f t="shared" si="4"/>
        <v>1066477</v>
      </c>
      <c r="M15" s="11">
        <f t="shared" si="5"/>
        <v>366477</v>
      </c>
      <c r="N15" s="40">
        <f t="shared" si="6"/>
        <v>152.35385714285715</v>
      </c>
    </row>
    <row r="16" spans="1:14" ht="15">
      <c r="A16" s="65">
        <v>11020000</v>
      </c>
      <c r="B16" s="105" t="s">
        <v>54</v>
      </c>
      <c r="C16" s="115">
        <v>130000</v>
      </c>
      <c r="D16" s="116">
        <v>129994</v>
      </c>
      <c r="E16" s="49">
        <f t="shared" si="1"/>
        <v>-6</v>
      </c>
      <c r="F16" s="40">
        <f t="shared" si="2"/>
        <v>99.99538461538462</v>
      </c>
      <c r="G16" s="18"/>
      <c r="H16" s="11"/>
      <c r="I16" s="11"/>
      <c r="J16" s="40"/>
      <c r="K16" s="18">
        <f t="shared" si="3"/>
        <v>130000</v>
      </c>
      <c r="L16" s="11">
        <f t="shared" si="4"/>
        <v>129994</v>
      </c>
      <c r="M16" s="11">
        <f t="shared" si="5"/>
        <v>-6</v>
      </c>
      <c r="N16" s="40">
        <f t="shared" si="6"/>
        <v>99.99538461538462</v>
      </c>
    </row>
    <row r="17" spans="1:14" ht="16.5" customHeight="1">
      <c r="A17" s="65">
        <v>13000000</v>
      </c>
      <c r="B17" s="105" t="s">
        <v>22</v>
      </c>
      <c r="C17" s="115">
        <v>1047300</v>
      </c>
      <c r="D17" s="116">
        <v>1038372</v>
      </c>
      <c r="E17" s="49">
        <f t="shared" si="1"/>
        <v>-8928</v>
      </c>
      <c r="F17" s="40">
        <f t="shared" si="2"/>
        <v>99.1475221999427</v>
      </c>
      <c r="G17" s="18"/>
      <c r="H17" s="11"/>
      <c r="I17" s="11"/>
      <c r="J17" s="40"/>
      <c r="K17" s="18">
        <f t="shared" si="3"/>
        <v>1047300</v>
      </c>
      <c r="L17" s="11">
        <f t="shared" si="4"/>
        <v>1038372</v>
      </c>
      <c r="M17" s="11">
        <f t="shared" si="5"/>
        <v>-8928</v>
      </c>
      <c r="N17" s="40">
        <f t="shared" si="6"/>
        <v>99.1475221999427</v>
      </c>
    </row>
    <row r="18" spans="1:14" ht="16.5" customHeight="1">
      <c r="A18" s="64">
        <v>14000000</v>
      </c>
      <c r="B18" s="135" t="s">
        <v>238</v>
      </c>
      <c r="C18" s="117">
        <f>C19+C20+C21+C22</f>
        <v>12325000</v>
      </c>
      <c r="D18" s="118">
        <f>D19+D20+D21+D22</f>
        <v>12388608</v>
      </c>
      <c r="E18" s="102">
        <f>D18-C18</f>
        <v>63608</v>
      </c>
      <c r="F18" s="42">
        <f>D18/C18*100</f>
        <v>100.5160892494929</v>
      </c>
      <c r="G18" s="20"/>
      <c r="H18" s="12"/>
      <c r="I18" s="12"/>
      <c r="J18" s="42"/>
      <c r="K18" s="20">
        <f>G18+C18</f>
        <v>12325000</v>
      </c>
      <c r="L18" s="12">
        <f>H18+D18</f>
        <v>12388608</v>
      </c>
      <c r="M18" s="12">
        <f>L18-K18</f>
        <v>63608</v>
      </c>
      <c r="N18" s="42">
        <f>L18/K18*100</f>
        <v>100.5160892494929</v>
      </c>
    </row>
    <row r="19" spans="1:14" ht="16.5" customHeight="1">
      <c r="A19" s="65">
        <v>14020000</v>
      </c>
      <c r="B19" s="105" t="s">
        <v>55</v>
      </c>
      <c r="C19" s="115">
        <v>1645000</v>
      </c>
      <c r="D19" s="116">
        <v>1624744</v>
      </c>
      <c r="E19" s="49">
        <f t="shared" si="1"/>
        <v>-20256</v>
      </c>
      <c r="F19" s="40">
        <f t="shared" si="2"/>
        <v>98.76863221884499</v>
      </c>
      <c r="G19" s="18"/>
      <c r="H19" s="11"/>
      <c r="I19" s="11"/>
      <c r="J19" s="40"/>
      <c r="K19" s="18">
        <f t="shared" si="3"/>
        <v>1645000</v>
      </c>
      <c r="L19" s="11">
        <f t="shared" si="4"/>
        <v>1624744</v>
      </c>
      <c r="M19" s="11">
        <f t="shared" si="5"/>
        <v>-20256</v>
      </c>
      <c r="N19" s="40">
        <f t="shared" si="6"/>
        <v>98.76863221884499</v>
      </c>
    </row>
    <row r="20" spans="1:14" ht="30">
      <c r="A20" s="65">
        <v>14030000</v>
      </c>
      <c r="B20" s="105" t="s">
        <v>62</v>
      </c>
      <c r="C20" s="115">
        <v>6080000</v>
      </c>
      <c r="D20" s="116">
        <v>6116088</v>
      </c>
      <c r="E20" s="49">
        <f t="shared" si="1"/>
        <v>36088</v>
      </c>
      <c r="F20" s="40">
        <f t="shared" si="2"/>
        <v>100.59355263157894</v>
      </c>
      <c r="G20" s="18"/>
      <c r="H20" s="11"/>
      <c r="I20" s="11"/>
      <c r="J20" s="40"/>
      <c r="K20" s="18">
        <f t="shared" si="3"/>
        <v>6080000</v>
      </c>
      <c r="L20" s="11">
        <f t="shared" si="4"/>
        <v>6116088</v>
      </c>
      <c r="M20" s="11">
        <f t="shared" si="5"/>
        <v>36088</v>
      </c>
      <c r="N20" s="40">
        <f t="shared" si="6"/>
        <v>100.59355263157894</v>
      </c>
    </row>
    <row r="21" spans="1:14" ht="75">
      <c r="A21" s="65" t="s">
        <v>202</v>
      </c>
      <c r="B21" s="24" t="s">
        <v>203</v>
      </c>
      <c r="C21" s="115">
        <v>2700000</v>
      </c>
      <c r="D21" s="116">
        <v>2731437</v>
      </c>
      <c r="E21" s="49">
        <f t="shared" si="1"/>
        <v>31437</v>
      </c>
      <c r="F21" s="40">
        <f t="shared" si="2"/>
        <v>101.16433333333332</v>
      </c>
      <c r="G21" s="47"/>
      <c r="H21" s="11"/>
      <c r="I21" s="11"/>
      <c r="J21" s="40"/>
      <c r="K21" s="18">
        <f t="shared" si="3"/>
        <v>2700000</v>
      </c>
      <c r="L21" s="11">
        <f t="shared" si="4"/>
        <v>2731437</v>
      </c>
      <c r="M21" s="11">
        <f t="shared" si="5"/>
        <v>31437</v>
      </c>
      <c r="N21" s="40">
        <f t="shared" si="6"/>
        <v>101.16433333333332</v>
      </c>
    </row>
    <row r="22" spans="1:14" ht="60">
      <c r="A22" s="65" t="s">
        <v>204</v>
      </c>
      <c r="B22" s="24" t="s">
        <v>205</v>
      </c>
      <c r="C22" s="115">
        <v>1900000</v>
      </c>
      <c r="D22" s="116">
        <v>1916339</v>
      </c>
      <c r="E22" s="49">
        <f t="shared" si="1"/>
        <v>16339</v>
      </c>
      <c r="F22" s="40">
        <f t="shared" si="2"/>
        <v>100.85994736842106</v>
      </c>
      <c r="G22" s="47"/>
      <c r="H22" s="11"/>
      <c r="I22" s="11"/>
      <c r="J22" s="40"/>
      <c r="K22" s="18">
        <f t="shared" si="3"/>
        <v>1900000</v>
      </c>
      <c r="L22" s="11">
        <f t="shared" si="4"/>
        <v>1916339</v>
      </c>
      <c r="M22" s="11">
        <f t="shared" si="5"/>
        <v>16339</v>
      </c>
      <c r="N22" s="40">
        <f t="shared" si="6"/>
        <v>100.85994736842106</v>
      </c>
    </row>
    <row r="23" spans="1:14" ht="15">
      <c r="A23" s="100" t="s">
        <v>200</v>
      </c>
      <c r="B23" s="101" t="s">
        <v>201</v>
      </c>
      <c r="C23" s="117">
        <f>SUM(C24:C31)</f>
        <v>38895000</v>
      </c>
      <c r="D23" s="118">
        <f>SUM(D24:D31)</f>
        <v>38853665</v>
      </c>
      <c r="E23" s="102">
        <f t="shared" si="1"/>
        <v>-41335</v>
      </c>
      <c r="F23" s="42">
        <f t="shared" si="2"/>
        <v>99.89372670008999</v>
      </c>
      <c r="G23" s="50"/>
      <c r="H23" s="12"/>
      <c r="I23" s="12"/>
      <c r="J23" s="42"/>
      <c r="K23" s="20">
        <f aca="true" t="shared" si="7" ref="K23:K45">G23+C23</f>
        <v>38895000</v>
      </c>
      <c r="L23" s="12">
        <f aca="true" t="shared" si="8" ref="L23:L45">H23+D23</f>
        <v>38853665</v>
      </c>
      <c r="M23" s="12">
        <f aca="true" t="shared" si="9" ref="M23:M52">L23-K23</f>
        <v>-41335</v>
      </c>
      <c r="N23" s="42">
        <f aca="true" t="shared" si="10" ref="N23:N43">L23/K23*100</f>
        <v>99.89372670008999</v>
      </c>
    </row>
    <row r="24" spans="1:14" ht="30.75" customHeight="1">
      <c r="A24" s="63" t="s">
        <v>192</v>
      </c>
      <c r="B24" s="24" t="s">
        <v>193</v>
      </c>
      <c r="C24" s="115">
        <v>145000</v>
      </c>
      <c r="D24" s="116">
        <v>157530</v>
      </c>
      <c r="E24" s="49">
        <f aca="true" t="shared" si="11" ref="E24:E37">D24-C24</f>
        <v>12530</v>
      </c>
      <c r="F24" s="40">
        <f aca="true" t="shared" si="12" ref="F24:F41">D24/C24*100</f>
        <v>108.64137931034483</v>
      </c>
      <c r="G24" s="47"/>
      <c r="H24" s="11"/>
      <c r="I24" s="11"/>
      <c r="J24" s="40"/>
      <c r="K24" s="18">
        <f t="shared" si="7"/>
        <v>145000</v>
      </c>
      <c r="L24" s="11">
        <f t="shared" si="8"/>
        <v>157530</v>
      </c>
      <c r="M24" s="11">
        <f t="shared" si="9"/>
        <v>12530</v>
      </c>
      <c r="N24" s="40">
        <f t="shared" si="10"/>
        <v>108.64137931034483</v>
      </c>
    </row>
    <row r="25" spans="1:14" ht="30" customHeight="1">
      <c r="A25" s="63" t="s">
        <v>194</v>
      </c>
      <c r="B25" s="24" t="s">
        <v>195</v>
      </c>
      <c r="C25" s="115">
        <v>50000</v>
      </c>
      <c r="D25" s="116">
        <v>63274</v>
      </c>
      <c r="E25" s="49">
        <f t="shared" si="11"/>
        <v>13274</v>
      </c>
      <c r="F25" s="40">
        <f t="shared" si="12"/>
        <v>126.54799999999999</v>
      </c>
      <c r="G25" s="47"/>
      <c r="H25" s="11"/>
      <c r="I25" s="11"/>
      <c r="J25" s="40"/>
      <c r="K25" s="18">
        <f t="shared" si="7"/>
        <v>50000</v>
      </c>
      <c r="L25" s="11">
        <f t="shared" si="8"/>
        <v>63274</v>
      </c>
      <c r="M25" s="11">
        <f t="shared" si="9"/>
        <v>13274</v>
      </c>
      <c r="N25" s="40">
        <f t="shared" si="10"/>
        <v>126.54799999999999</v>
      </c>
    </row>
    <row r="26" spans="1:14" ht="30" customHeight="1">
      <c r="A26" s="63" t="s">
        <v>196</v>
      </c>
      <c r="B26" s="24" t="s">
        <v>197</v>
      </c>
      <c r="C26" s="115">
        <v>300000</v>
      </c>
      <c r="D26" s="116">
        <v>234130</v>
      </c>
      <c r="E26" s="49">
        <f t="shared" si="11"/>
        <v>-65870</v>
      </c>
      <c r="F26" s="40">
        <f t="shared" si="12"/>
        <v>78.04333333333334</v>
      </c>
      <c r="G26" s="47"/>
      <c r="H26" s="11"/>
      <c r="I26" s="11"/>
      <c r="J26" s="40"/>
      <c r="K26" s="18">
        <f t="shared" si="7"/>
        <v>300000</v>
      </c>
      <c r="L26" s="11">
        <f t="shared" si="8"/>
        <v>234130</v>
      </c>
      <c r="M26" s="11">
        <f t="shared" si="9"/>
        <v>-65870</v>
      </c>
      <c r="N26" s="40">
        <f t="shared" si="10"/>
        <v>78.04333333333334</v>
      </c>
    </row>
    <row r="27" spans="1:14" ht="30" customHeight="1">
      <c r="A27" s="63" t="s">
        <v>198</v>
      </c>
      <c r="B27" s="24" t="s">
        <v>199</v>
      </c>
      <c r="C27" s="115">
        <v>1800000</v>
      </c>
      <c r="D27" s="116">
        <v>1818489</v>
      </c>
      <c r="E27" s="49">
        <f t="shared" si="11"/>
        <v>18489</v>
      </c>
      <c r="F27" s="40">
        <f t="shared" si="12"/>
        <v>101.02716666666667</v>
      </c>
      <c r="G27" s="47"/>
      <c r="H27" s="11"/>
      <c r="I27" s="11"/>
      <c r="J27" s="40"/>
      <c r="K27" s="18">
        <f t="shared" si="7"/>
        <v>1800000</v>
      </c>
      <c r="L27" s="11">
        <f t="shared" si="8"/>
        <v>1818489</v>
      </c>
      <c r="M27" s="11">
        <f t="shared" si="9"/>
        <v>18489</v>
      </c>
      <c r="N27" s="40">
        <f t="shared" si="10"/>
        <v>101.02716666666667</v>
      </c>
    </row>
    <row r="28" spans="1:14" ht="15">
      <c r="A28" s="65">
        <v>18010500</v>
      </c>
      <c r="B28" s="24" t="s">
        <v>56</v>
      </c>
      <c r="C28" s="115">
        <v>2150000</v>
      </c>
      <c r="D28" s="116">
        <v>2123663</v>
      </c>
      <c r="E28" s="49">
        <f t="shared" si="11"/>
        <v>-26337</v>
      </c>
      <c r="F28" s="40">
        <f t="shared" si="12"/>
        <v>98.77502325581395</v>
      </c>
      <c r="G28" s="47"/>
      <c r="H28" s="11"/>
      <c r="I28" s="11"/>
      <c r="J28" s="40"/>
      <c r="K28" s="18">
        <f t="shared" si="7"/>
        <v>2150000</v>
      </c>
      <c r="L28" s="11">
        <f t="shared" si="8"/>
        <v>2123663</v>
      </c>
      <c r="M28" s="11">
        <f t="shared" si="9"/>
        <v>-26337</v>
      </c>
      <c r="N28" s="40">
        <f t="shared" si="10"/>
        <v>98.77502325581395</v>
      </c>
    </row>
    <row r="29" spans="1:14" ht="15">
      <c r="A29" s="65">
        <v>18010600</v>
      </c>
      <c r="B29" s="24" t="s">
        <v>57</v>
      </c>
      <c r="C29" s="115">
        <v>29800000</v>
      </c>
      <c r="D29" s="116">
        <v>29810802</v>
      </c>
      <c r="E29" s="49">
        <f t="shared" si="11"/>
        <v>10802</v>
      </c>
      <c r="F29" s="40">
        <f t="shared" si="12"/>
        <v>100.03624832214766</v>
      </c>
      <c r="G29" s="47"/>
      <c r="H29" s="11"/>
      <c r="I29" s="11"/>
      <c r="J29" s="40"/>
      <c r="K29" s="18">
        <f t="shared" si="7"/>
        <v>29800000</v>
      </c>
      <c r="L29" s="11">
        <f t="shared" si="8"/>
        <v>29810802</v>
      </c>
      <c r="M29" s="11">
        <f t="shared" si="9"/>
        <v>10802</v>
      </c>
      <c r="N29" s="40">
        <f t="shared" si="10"/>
        <v>100.03624832214766</v>
      </c>
    </row>
    <row r="30" spans="1:14" ht="15">
      <c r="A30" s="65">
        <v>18010700</v>
      </c>
      <c r="B30" s="24" t="s">
        <v>58</v>
      </c>
      <c r="C30" s="115">
        <v>2550000</v>
      </c>
      <c r="D30" s="116">
        <v>2631750</v>
      </c>
      <c r="E30" s="49">
        <f t="shared" si="11"/>
        <v>81750</v>
      </c>
      <c r="F30" s="40">
        <f t="shared" si="12"/>
        <v>103.20588235294117</v>
      </c>
      <c r="G30" s="47"/>
      <c r="H30" s="11"/>
      <c r="I30" s="11"/>
      <c r="J30" s="40"/>
      <c r="K30" s="18">
        <f t="shared" si="7"/>
        <v>2550000</v>
      </c>
      <c r="L30" s="11">
        <f t="shared" si="8"/>
        <v>2631750</v>
      </c>
      <c r="M30" s="11">
        <f t="shared" si="9"/>
        <v>81750</v>
      </c>
      <c r="N30" s="40">
        <f t="shared" si="10"/>
        <v>103.20588235294117</v>
      </c>
    </row>
    <row r="31" spans="1:14" ht="16.5" customHeight="1">
      <c r="A31" s="65">
        <v>18010900</v>
      </c>
      <c r="B31" s="24" t="s">
        <v>59</v>
      </c>
      <c r="C31" s="115">
        <v>2100000</v>
      </c>
      <c r="D31" s="116">
        <v>2014027</v>
      </c>
      <c r="E31" s="49">
        <f t="shared" si="11"/>
        <v>-85973</v>
      </c>
      <c r="F31" s="40">
        <f t="shared" si="12"/>
        <v>95.90604761904761</v>
      </c>
      <c r="G31" s="47"/>
      <c r="H31" s="11"/>
      <c r="I31" s="11"/>
      <c r="J31" s="40"/>
      <c r="K31" s="18">
        <f t="shared" si="7"/>
        <v>2100000</v>
      </c>
      <c r="L31" s="11">
        <f t="shared" si="8"/>
        <v>2014027</v>
      </c>
      <c r="M31" s="11">
        <f t="shared" si="9"/>
        <v>-85973</v>
      </c>
      <c r="N31" s="40">
        <f t="shared" si="10"/>
        <v>95.90604761904761</v>
      </c>
    </row>
    <row r="32" spans="1:14" ht="16.5" customHeight="1">
      <c r="A32" s="65">
        <v>18030000</v>
      </c>
      <c r="B32" s="24" t="s">
        <v>60</v>
      </c>
      <c r="C32" s="115">
        <v>160000</v>
      </c>
      <c r="D32" s="116">
        <v>161028</v>
      </c>
      <c r="E32" s="49">
        <f t="shared" si="11"/>
        <v>1028</v>
      </c>
      <c r="F32" s="40">
        <f t="shared" si="12"/>
        <v>100.64249999999998</v>
      </c>
      <c r="G32" s="47"/>
      <c r="H32" s="11"/>
      <c r="I32" s="11"/>
      <c r="J32" s="40"/>
      <c r="K32" s="18">
        <f t="shared" si="7"/>
        <v>160000</v>
      </c>
      <c r="L32" s="11">
        <f t="shared" si="8"/>
        <v>161028</v>
      </c>
      <c r="M32" s="11">
        <f t="shared" si="9"/>
        <v>1028</v>
      </c>
      <c r="N32" s="40">
        <f t="shared" si="10"/>
        <v>100.64249999999998</v>
      </c>
    </row>
    <row r="33" spans="1:14" ht="16.5" customHeight="1">
      <c r="A33" s="64">
        <v>18050000</v>
      </c>
      <c r="B33" s="101" t="s">
        <v>61</v>
      </c>
      <c r="C33" s="117">
        <f>SUM(C34:C36)</f>
        <v>28600000</v>
      </c>
      <c r="D33" s="118">
        <f>SUM(D34:D36)</f>
        <v>28593147</v>
      </c>
      <c r="E33" s="102">
        <f t="shared" si="11"/>
        <v>-6853</v>
      </c>
      <c r="F33" s="42">
        <f t="shared" si="12"/>
        <v>99.97603846153847</v>
      </c>
      <c r="G33" s="47"/>
      <c r="H33" s="11"/>
      <c r="I33" s="11"/>
      <c r="J33" s="40"/>
      <c r="K33" s="20">
        <f t="shared" si="7"/>
        <v>28600000</v>
      </c>
      <c r="L33" s="12">
        <f t="shared" si="8"/>
        <v>28593147</v>
      </c>
      <c r="M33" s="12">
        <f t="shared" si="9"/>
        <v>-6853</v>
      </c>
      <c r="N33" s="42">
        <f t="shared" si="10"/>
        <v>99.97603846153847</v>
      </c>
    </row>
    <row r="34" spans="1:14" ht="16.5" customHeight="1">
      <c r="A34" s="65" t="s">
        <v>206</v>
      </c>
      <c r="B34" s="24" t="s">
        <v>207</v>
      </c>
      <c r="C34" s="115">
        <v>800000</v>
      </c>
      <c r="D34" s="116">
        <v>823128</v>
      </c>
      <c r="E34" s="49">
        <f t="shared" si="11"/>
        <v>23128</v>
      </c>
      <c r="F34" s="40">
        <f t="shared" si="12"/>
        <v>102.891</v>
      </c>
      <c r="G34" s="47"/>
      <c r="H34" s="11"/>
      <c r="I34" s="11"/>
      <c r="J34" s="40"/>
      <c r="K34" s="18">
        <f t="shared" si="7"/>
        <v>800000</v>
      </c>
      <c r="L34" s="11">
        <f t="shared" si="8"/>
        <v>823128</v>
      </c>
      <c r="M34" s="11">
        <f t="shared" si="9"/>
        <v>23128</v>
      </c>
      <c r="N34" s="40">
        <f t="shared" si="10"/>
        <v>102.891</v>
      </c>
    </row>
    <row r="35" spans="1:14" ht="16.5" customHeight="1">
      <c r="A35" s="65" t="s">
        <v>208</v>
      </c>
      <c r="B35" s="24" t="s">
        <v>209</v>
      </c>
      <c r="C35" s="115">
        <v>11300000</v>
      </c>
      <c r="D35" s="116">
        <v>11059637</v>
      </c>
      <c r="E35" s="49">
        <f t="shared" si="11"/>
        <v>-240363</v>
      </c>
      <c r="F35" s="40">
        <f t="shared" si="12"/>
        <v>97.87289380530973</v>
      </c>
      <c r="G35" s="47"/>
      <c r="H35" s="11"/>
      <c r="I35" s="11"/>
      <c r="J35" s="40"/>
      <c r="K35" s="18">
        <f t="shared" si="7"/>
        <v>11300000</v>
      </c>
      <c r="L35" s="11">
        <f t="shared" si="8"/>
        <v>11059637</v>
      </c>
      <c r="M35" s="11">
        <f t="shared" si="9"/>
        <v>-240363</v>
      </c>
      <c r="N35" s="40">
        <f t="shared" si="10"/>
        <v>97.87289380530973</v>
      </c>
    </row>
    <row r="36" spans="1:14" ht="45">
      <c r="A36" s="65" t="s">
        <v>210</v>
      </c>
      <c r="B36" s="24" t="s">
        <v>211</v>
      </c>
      <c r="C36" s="115">
        <v>16500000</v>
      </c>
      <c r="D36" s="116">
        <v>16710382</v>
      </c>
      <c r="E36" s="49">
        <f t="shared" si="11"/>
        <v>210382</v>
      </c>
      <c r="F36" s="40">
        <f t="shared" si="12"/>
        <v>101.27504242424243</v>
      </c>
      <c r="G36" s="47"/>
      <c r="H36" s="11"/>
      <c r="I36" s="11"/>
      <c r="J36" s="40"/>
      <c r="K36" s="18">
        <f t="shared" si="7"/>
        <v>16500000</v>
      </c>
      <c r="L36" s="11">
        <f t="shared" si="8"/>
        <v>16710382</v>
      </c>
      <c r="M36" s="11">
        <f t="shared" si="9"/>
        <v>210382</v>
      </c>
      <c r="N36" s="40">
        <f t="shared" si="10"/>
        <v>101.27504242424243</v>
      </c>
    </row>
    <row r="37" spans="1:14" ht="15">
      <c r="A37" s="65">
        <v>19000000</v>
      </c>
      <c r="B37" s="24" t="s">
        <v>222</v>
      </c>
      <c r="C37" s="115">
        <v>5500</v>
      </c>
      <c r="D37" s="116">
        <v>5500</v>
      </c>
      <c r="E37" s="49">
        <f t="shared" si="11"/>
        <v>0</v>
      </c>
      <c r="F37" s="40">
        <f t="shared" si="12"/>
        <v>100</v>
      </c>
      <c r="G37" s="103">
        <v>160000</v>
      </c>
      <c r="H37" s="11">
        <v>84927</v>
      </c>
      <c r="I37" s="11">
        <f>H37-G37</f>
        <v>-75073</v>
      </c>
      <c r="J37" s="40">
        <f>H37/G37*100</f>
        <v>53.079375</v>
      </c>
      <c r="K37" s="18">
        <f t="shared" si="7"/>
        <v>165500</v>
      </c>
      <c r="L37" s="11">
        <f t="shared" si="8"/>
        <v>90427</v>
      </c>
      <c r="M37" s="11">
        <f t="shared" si="9"/>
        <v>-75073</v>
      </c>
      <c r="N37" s="40">
        <f t="shared" si="10"/>
        <v>54.63867069486405</v>
      </c>
    </row>
    <row r="38" spans="1:14" ht="16.5" customHeight="1">
      <c r="A38" s="69">
        <v>20000000</v>
      </c>
      <c r="B38" s="78" t="s">
        <v>11</v>
      </c>
      <c r="C38" s="119">
        <f>C41+C40+C39+C42</f>
        <v>2567980</v>
      </c>
      <c r="D38" s="114">
        <f>D41+D40+D39+D42</f>
        <v>2776753</v>
      </c>
      <c r="E38" s="80">
        <f>E41+E40+E39</f>
        <v>208773</v>
      </c>
      <c r="F38" s="59">
        <f t="shared" si="12"/>
        <v>108.12985303623861</v>
      </c>
      <c r="G38" s="112">
        <f>G42+G41+G40</f>
        <v>1755000</v>
      </c>
      <c r="H38" s="58">
        <f>H42+H41+H40</f>
        <v>18227465</v>
      </c>
      <c r="I38" s="58">
        <f>H38-G38</f>
        <v>16472465</v>
      </c>
      <c r="J38" s="59">
        <f>H38/G38*100</f>
        <v>1038.6019943019942</v>
      </c>
      <c r="K38" s="71">
        <f t="shared" si="7"/>
        <v>4322980</v>
      </c>
      <c r="L38" s="58">
        <f t="shared" si="8"/>
        <v>21004218</v>
      </c>
      <c r="M38" s="58">
        <f t="shared" si="9"/>
        <v>16681238</v>
      </c>
      <c r="N38" s="59">
        <f t="shared" si="10"/>
        <v>485.87358720142123</v>
      </c>
    </row>
    <row r="39" spans="1:14" ht="16.5" customHeight="1">
      <c r="A39" s="65">
        <v>21000000</v>
      </c>
      <c r="B39" s="25" t="s">
        <v>12</v>
      </c>
      <c r="C39" s="120">
        <v>141800</v>
      </c>
      <c r="D39" s="116">
        <v>146251</v>
      </c>
      <c r="E39" s="11">
        <f>D39-C39</f>
        <v>4451</v>
      </c>
      <c r="F39" s="40">
        <f t="shared" si="12"/>
        <v>103.138928067701</v>
      </c>
      <c r="G39" s="47"/>
      <c r="H39" s="11"/>
      <c r="I39" s="11"/>
      <c r="J39" s="40"/>
      <c r="K39" s="18">
        <f t="shared" si="7"/>
        <v>141800</v>
      </c>
      <c r="L39" s="11">
        <f t="shared" si="8"/>
        <v>146251</v>
      </c>
      <c r="M39" s="11">
        <f t="shared" si="9"/>
        <v>4451</v>
      </c>
      <c r="N39" s="40">
        <f t="shared" si="10"/>
        <v>103.138928067701</v>
      </c>
    </row>
    <row r="40" spans="1:14" ht="33" customHeight="1">
      <c r="A40" s="65">
        <v>22000000</v>
      </c>
      <c r="B40" s="23" t="s">
        <v>13</v>
      </c>
      <c r="C40" s="120">
        <v>1906180</v>
      </c>
      <c r="D40" s="116">
        <v>1995894</v>
      </c>
      <c r="E40" s="11">
        <f>D40-C40</f>
        <v>89714</v>
      </c>
      <c r="F40" s="40">
        <f t="shared" si="12"/>
        <v>104.70648102487698</v>
      </c>
      <c r="G40" s="47"/>
      <c r="H40" s="11"/>
      <c r="I40" s="11"/>
      <c r="J40" s="40"/>
      <c r="K40" s="18">
        <f t="shared" si="7"/>
        <v>1906180</v>
      </c>
      <c r="L40" s="11">
        <f t="shared" si="8"/>
        <v>1995894</v>
      </c>
      <c r="M40" s="11">
        <f t="shared" si="9"/>
        <v>89714</v>
      </c>
      <c r="N40" s="40">
        <f t="shared" si="10"/>
        <v>104.70648102487698</v>
      </c>
    </row>
    <row r="41" spans="1:14" ht="16.5" customHeight="1">
      <c r="A41" s="65">
        <v>24000000</v>
      </c>
      <c r="B41" s="23" t="s">
        <v>14</v>
      </c>
      <c r="C41" s="120">
        <v>520000</v>
      </c>
      <c r="D41" s="116">
        <v>634608</v>
      </c>
      <c r="E41" s="11">
        <f>D41-C41</f>
        <v>114608</v>
      </c>
      <c r="F41" s="40">
        <f t="shared" si="12"/>
        <v>122.03999999999999</v>
      </c>
      <c r="G41" s="47">
        <v>0</v>
      </c>
      <c r="H41" s="11">
        <v>65358</v>
      </c>
      <c r="I41" s="11">
        <f>H41-G41</f>
        <v>65358</v>
      </c>
      <c r="J41" s="40"/>
      <c r="K41" s="18">
        <f t="shared" si="7"/>
        <v>520000</v>
      </c>
      <c r="L41" s="11">
        <f t="shared" si="8"/>
        <v>699966</v>
      </c>
      <c r="M41" s="11">
        <f t="shared" si="9"/>
        <v>179966</v>
      </c>
      <c r="N41" s="40">
        <f t="shared" si="10"/>
        <v>134.60884615384617</v>
      </c>
    </row>
    <row r="42" spans="1:14" ht="16.5" customHeight="1">
      <c r="A42" s="65">
        <v>25000000</v>
      </c>
      <c r="B42" s="25" t="s">
        <v>15</v>
      </c>
      <c r="C42" s="121"/>
      <c r="D42" s="116"/>
      <c r="E42" s="11"/>
      <c r="F42" s="40"/>
      <c r="G42" s="47">
        <v>1755000</v>
      </c>
      <c r="H42" s="11">
        <v>18162107</v>
      </c>
      <c r="I42" s="11">
        <f aca="true" t="shared" si="13" ref="I42:I51">H42-G42</f>
        <v>16407107</v>
      </c>
      <c r="J42" s="40">
        <f>H42/G42*100</f>
        <v>1034.8778917378918</v>
      </c>
      <c r="K42" s="18">
        <f t="shared" si="7"/>
        <v>1755000</v>
      </c>
      <c r="L42" s="11">
        <f t="shared" si="8"/>
        <v>18162107</v>
      </c>
      <c r="M42" s="11">
        <f t="shared" si="9"/>
        <v>16407107</v>
      </c>
      <c r="N42" s="40">
        <f t="shared" si="10"/>
        <v>1034.8778917378918</v>
      </c>
    </row>
    <row r="43" spans="1:14" ht="16.5" customHeight="1">
      <c r="A43" s="69">
        <v>30000000</v>
      </c>
      <c r="B43" s="70" t="s">
        <v>74</v>
      </c>
      <c r="C43" s="81"/>
      <c r="D43" s="58"/>
      <c r="E43" s="58"/>
      <c r="F43" s="59"/>
      <c r="G43" s="112">
        <f>G45+G44</f>
        <v>243000</v>
      </c>
      <c r="H43" s="58">
        <f>H45+H44</f>
        <v>1234350</v>
      </c>
      <c r="I43" s="58">
        <f>H43-G43</f>
        <v>991350</v>
      </c>
      <c r="J43" s="59">
        <f>H43/G43*100</f>
        <v>507.962962962963</v>
      </c>
      <c r="K43" s="71">
        <f t="shared" si="7"/>
        <v>243000</v>
      </c>
      <c r="L43" s="58">
        <f t="shared" si="8"/>
        <v>1234350</v>
      </c>
      <c r="M43" s="58">
        <f t="shared" si="9"/>
        <v>991350</v>
      </c>
      <c r="N43" s="59">
        <f t="shared" si="10"/>
        <v>507.962962962963</v>
      </c>
    </row>
    <row r="44" spans="1:14" ht="15">
      <c r="A44" s="65">
        <v>31030000</v>
      </c>
      <c r="B44" s="25" t="s">
        <v>239</v>
      </c>
      <c r="C44" s="46"/>
      <c r="D44" s="11"/>
      <c r="E44" s="11"/>
      <c r="F44" s="40"/>
      <c r="G44" s="103">
        <v>0</v>
      </c>
      <c r="H44" s="11">
        <v>187483</v>
      </c>
      <c r="I44" s="11">
        <f>H44-G44</f>
        <v>187483</v>
      </c>
      <c r="J44" s="40"/>
      <c r="K44" s="18">
        <f t="shared" si="7"/>
        <v>0</v>
      </c>
      <c r="L44" s="11">
        <f t="shared" si="8"/>
        <v>187483</v>
      </c>
      <c r="M44" s="11">
        <f t="shared" si="9"/>
        <v>187483</v>
      </c>
      <c r="N44" s="40"/>
    </row>
    <row r="45" spans="1:14" ht="16.5" customHeight="1">
      <c r="A45" s="65">
        <v>33000000</v>
      </c>
      <c r="B45" s="25" t="s">
        <v>73</v>
      </c>
      <c r="C45" s="46"/>
      <c r="D45" s="11"/>
      <c r="E45" s="11"/>
      <c r="F45" s="40"/>
      <c r="G45" s="47">
        <v>243000</v>
      </c>
      <c r="H45" s="11">
        <v>1046867</v>
      </c>
      <c r="I45" s="11">
        <f t="shared" si="13"/>
        <v>803867</v>
      </c>
      <c r="J45" s="40">
        <f>H45/G45*100</f>
        <v>430.8094650205761</v>
      </c>
      <c r="K45" s="18">
        <f t="shared" si="7"/>
        <v>243000</v>
      </c>
      <c r="L45" s="11">
        <f t="shared" si="8"/>
        <v>1046867</v>
      </c>
      <c r="M45" s="11">
        <f t="shared" si="9"/>
        <v>803867</v>
      </c>
      <c r="N45" s="40">
        <f aca="true" t="shared" si="14" ref="N45:N52">L45/K45*100</f>
        <v>430.8094650205761</v>
      </c>
    </row>
    <row r="46" spans="1:14" ht="16.5" customHeight="1">
      <c r="A46" s="66"/>
      <c r="B46" s="26" t="s">
        <v>38</v>
      </c>
      <c r="C46" s="44">
        <f>SUM(C9+C38)</f>
        <v>302000000</v>
      </c>
      <c r="D46" s="45">
        <f>SUM(D9+D38)</f>
        <v>307191169</v>
      </c>
      <c r="E46" s="45">
        <f aca="true" t="shared" si="15" ref="E46:E63">D46-C46</f>
        <v>5191169</v>
      </c>
      <c r="F46" s="41">
        <f aca="true" t="shared" si="16" ref="F46:F61">D46/C46*100</f>
        <v>101.71893013245032</v>
      </c>
      <c r="G46" s="111">
        <f>SUM(G9+G38+G43+G62)</f>
        <v>2558000</v>
      </c>
      <c r="H46" s="45">
        <f>SUM(H9+H38+H43+H62)</f>
        <v>19946742</v>
      </c>
      <c r="I46" s="45">
        <f t="shared" si="13"/>
        <v>17388742</v>
      </c>
      <c r="J46" s="41">
        <f>H46/G46*100</f>
        <v>779.7788115715402</v>
      </c>
      <c r="K46" s="82">
        <f aca="true" t="shared" si="17" ref="K46:K63">G46+C46</f>
        <v>304558000</v>
      </c>
      <c r="L46" s="83">
        <f aca="true" t="shared" si="18" ref="L46:L63">H46+D46</f>
        <v>327137911</v>
      </c>
      <c r="M46" s="45">
        <f t="shared" si="9"/>
        <v>22579911</v>
      </c>
      <c r="N46" s="41">
        <f t="shared" si="14"/>
        <v>107.41399372204965</v>
      </c>
    </row>
    <row r="47" spans="1:14" s="62" customFormat="1" ht="16.5" customHeight="1">
      <c r="A47" s="69">
        <v>40000000</v>
      </c>
      <c r="B47" s="70" t="s">
        <v>8</v>
      </c>
      <c r="C47" s="122">
        <f>C51+C53+C56+C48</f>
        <v>93266897</v>
      </c>
      <c r="D47" s="122">
        <f>D51+D53+D56+D48</f>
        <v>93052937</v>
      </c>
      <c r="E47" s="58">
        <f t="shared" si="15"/>
        <v>-213960</v>
      </c>
      <c r="F47" s="59">
        <f t="shared" si="16"/>
        <v>99.77059384746123</v>
      </c>
      <c r="G47" s="79">
        <f>G51+G53+G56</f>
        <v>1512505</v>
      </c>
      <c r="H47" s="58">
        <f>H51+H53+H56</f>
        <v>1512505</v>
      </c>
      <c r="I47" s="58">
        <f t="shared" si="13"/>
        <v>0</v>
      </c>
      <c r="J47" s="59">
        <f>H47/G47*100</f>
        <v>100</v>
      </c>
      <c r="K47" s="71">
        <f t="shared" si="17"/>
        <v>94779402</v>
      </c>
      <c r="L47" s="58">
        <f t="shared" si="18"/>
        <v>94565442</v>
      </c>
      <c r="M47" s="58">
        <f t="shared" si="9"/>
        <v>-213960</v>
      </c>
      <c r="N47" s="59">
        <f t="shared" si="14"/>
        <v>99.77425474788288</v>
      </c>
    </row>
    <row r="48" spans="1:14" s="62" customFormat="1" ht="16.5" customHeight="1">
      <c r="A48" s="64" t="s">
        <v>212</v>
      </c>
      <c r="B48" s="106" t="s">
        <v>213</v>
      </c>
      <c r="C48" s="117">
        <f>C49+C50</f>
        <v>10783300</v>
      </c>
      <c r="D48" s="118">
        <f>D49+D50</f>
        <v>10783300</v>
      </c>
      <c r="E48" s="12">
        <f>D48-C48</f>
        <v>0</v>
      </c>
      <c r="F48" s="42">
        <f>D48/C48*100</f>
        <v>100</v>
      </c>
      <c r="G48" s="79"/>
      <c r="H48" s="58"/>
      <c r="I48" s="58"/>
      <c r="J48" s="59"/>
      <c r="K48" s="20">
        <f aca="true" t="shared" si="19" ref="K48:L50">G48+C48</f>
        <v>10783300</v>
      </c>
      <c r="L48" s="12">
        <f t="shared" si="19"/>
        <v>10783300</v>
      </c>
      <c r="M48" s="12">
        <f t="shared" si="9"/>
        <v>0</v>
      </c>
      <c r="N48" s="42">
        <f t="shared" si="14"/>
        <v>100</v>
      </c>
    </row>
    <row r="49" spans="1:14" s="62" customFormat="1" ht="16.5" customHeight="1">
      <c r="A49" s="65" t="s">
        <v>214</v>
      </c>
      <c r="B49" s="25" t="s">
        <v>215</v>
      </c>
      <c r="C49" s="120">
        <v>8902900</v>
      </c>
      <c r="D49" s="116">
        <v>8902900</v>
      </c>
      <c r="E49" s="11">
        <f>D49-C49</f>
        <v>0</v>
      </c>
      <c r="F49" s="40">
        <f>D49/C49*100</f>
        <v>100</v>
      </c>
      <c r="G49" s="79"/>
      <c r="H49" s="58"/>
      <c r="I49" s="58"/>
      <c r="J49" s="59"/>
      <c r="K49" s="18">
        <f t="shared" si="19"/>
        <v>8902900</v>
      </c>
      <c r="L49" s="11">
        <f t="shared" si="19"/>
        <v>8902900</v>
      </c>
      <c r="M49" s="11">
        <f t="shared" si="9"/>
        <v>0</v>
      </c>
      <c r="N49" s="40">
        <f t="shared" si="14"/>
        <v>100</v>
      </c>
    </row>
    <row r="50" spans="1:14" s="62" customFormat="1" ht="75">
      <c r="A50" s="65" t="s">
        <v>216</v>
      </c>
      <c r="B50" s="25" t="s">
        <v>217</v>
      </c>
      <c r="C50" s="120">
        <v>1880400</v>
      </c>
      <c r="D50" s="116">
        <v>1880400</v>
      </c>
      <c r="E50" s="11">
        <f>D50-C50</f>
        <v>0</v>
      </c>
      <c r="F50" s="40">
        <f>D50/C50*100</f>
        <v>100</v>
      </c>
      <c r="G50" s="79"/>
      <c r="H50" s="58"/>
      <c r="I50" s="58"/>
      <c r="J50" s="59"/>
      <c r="K50" s="18">
        <f t="shared" si="19"/>
        <v>1880400</v>
      </c>
      <c r="L50" s="11">
        <f t="shared" si="19"/>
        <v>1880400</v>
      </c>
      <c r="M50" s="11">
        <f t="shared" si="9"/>
        <v>0</v>
      </c>
      <c r="N50" s="40">
        <f t="shared" si="14"/>
        <v>100</v>
      </c>
    </row>
    <row r="51" spans="1:14" ht="16.5" customHeight="1">
      <c r="A51" s="64">
        <v>41030000</v>
      </c>
      <c r="B51" s="48" t="s">
        <v>32</v>
      </c>
      <c r="C51" s="123">
        <f>C52</f>
        <v>77808400</v>
      </c>
      <c r="D51" s="118">
        <f>D52</f>
        <v>77808400</v>
      </c>
      <c r="E51" s="12">
        <f t="shared" si="15"/>
        <v>0</v>
      </c>
      <c r="F51" s="42">
        <f t="shared" si="16"/>
        <v>100</v>
      </c>
      <c r="G51" s="50"/>
      <c r="H51" s="12"/>
      <c r="I51" s="12">
        <f t="shared" si="13"/>
        <v>0</v>
      </c>
      <c r="J51" s="42"/>
      <c r="K51" s="20">
        <f t="shared" si="17"/>
        <v>77808400</v>
      </c>
      <c r="L51" s="12">
        <f t="shared" si="18"/>
        <v>77808400</v>
      </c>
      <c r="M51" s="12">
        <f t="shared" si="9"/>
        <v>0</v>
      </c>
      <c r="N51" s="59">
        <f t="shared" si="14"/>
        <v>100</v>
      </c>
    </row>
    <row r="52" spans="1:14" ht="16.5" customHeight="1">
      <c r="A52" s="84" t="s">
        <v>63</v>
      </c>
      <c r="B52" s="72" t="s">
        <v>64</v>
      </c>
      <c r="C52" s="124">
        <v>77808400</v>
      </c>
      <c r="D52" s="116">
        <v>77808400</v>
      </c>
      <c r="E52" s="11">
        <f t="shared" si="15"/>
        <v>0</v>
      </c>
      <c r="F52" s="40">
        <f t="shared" si="16"/>
        <v>100</v>
      </c>
      <c r="G52" s="47"/>
      <c r="H52" s="11"/>
      <c r="I52" s="11"/>
      <c r="J52" s="40"/>
      <c r="K52" s="18">
        <f t="shared" si="17"/>
        <v>77808400</v>
      </c>
      <c r="L52" s="11">
        <f t="shared" si="18"/>
        <v>77808400</v>
      </c>
      <c r="M52" s="11">
        <f t="shared" si="9"/>
        <v>0</v>
      </c>
      <c r="N52" s="40">
        <f t="shared" si="14"/>
        <v>100</v>
      </c>
    </row>
    <row r="53" spans="1:14" ht="16.5" customHeight="1">
      <c r="A53" s="64">
        <v>41040000</v>
      </c>
      <c r="B53" s="73" t="s">
        <v>33</v>
      </c>
      <c r="C53" s="123">
        <f>C54+C55</f>
        <v>3608554</v>
      </c>
      <c r="D53" s="118">
        <f>D54+D55</f>
        <v>3608554</v>
      </c>
      <c r="E53" s="12">
        <f t="shared" si="15"/>
        <v>0</v>
      </c>
      <c r="F53" s="42">
        <f t="shared" si="16"/>
        <v>100</v>
      </c>
      <c r="G53" s="50"/>
      <c r="H53" s="12"/>
      <c r="I53" s="12">
        <f>H53-G53</f>
        <v>0</v>
      </c>
      <c r="J53" s="42"/>
      <c r="K53" s="20">
        <f t="shared" si="17"/>
        <v>3608554</v>
      </c>
      <c r="L53" s="12">
        <f t="shared" si="18"/>
        <v>3608554</v>
      </c>
      <c r="M53" s="12">
        <f aca="true" t="shared" si="20" ref="M53:M63">L53-K53</f>
        <v>0</v>
      </c>
      <c r="N53" s="59">
        <f aca="true" t="shared" si="21" ref="N53:N63">L53/K53*100</f>
        <v>100</v>
      </c>
    </row>
    <row r="54" spans="1:14" ht="49.5" customHeight="1">
      <c r="A54" s="84" t="s">
        <v>65</v>
      </c>
      <c r="B54" s="74" t="s">
        <v>66</v>
      </c>
      <c r="C54" s="124">
        <v>2528900</v>
      </c>
      <c r="D54" s="116">
        <v>2528900</v>
      </c>
      <c r="E54" s="11">
        <f t="shared" si="15"/>
        <v>0</v>
      </c>
      <c r="F54" s="40">
        <f t="shared" si="16"/>
        <v>100</v>
      </c>
      <c r="G54" s="47"/>
      <c r="H54" s="11"/>
      <c r="I54" s="11"/>
      <c r="J54" s="40"/>
      <c r="K54" s="18">
        <f t="shared" si="17"/>
        <v>2528900</v>
      </c>
      <c r="L54" s="11">
        <f t="shared" si="18"/>
        <v>2528900</v>
      </c>
      <c r="M54" s="11">
        <f t="shared" si="20"/>
        <v>0</v>
      </c>
      <c r="N54" s="40">
        <f t="shared" si="21"/>
        <v>100</v>
      </c>
    </row>
    <row r="55" spans="1:14" ht="16.5" customHeight="1">
      <c r="A55" s="84" t="s">
        <v>67</v>
      </c>
      <c r="B55" s="75" t="s">
        <v>68</v>
      </c>
      <c r="C55" s="124">
        <v>1079654</v>
      </c>
      <c r="D55" s="116">
        <v>1079654</v>
      </c>
      <c r="E55" s="11">
        <f t="shared" si="15"/>
        <v>0</v>
      </c>
      <c r="F55" s="40">
        <f t="shared" si="16"/>
        <v>100</v>
      </c>
      <c r="G55" s="47"/>
      <c r="H55" s="11"/>
      <c r="I55" s="11"/>
      <c r="J55" s="40"/>
      <c r="K55" s="18">
        <f t="shared" si="17"/>
        <v>1079654</v>
      </c>
      <c r="L55" s="11">
        <f t="shared" si="18"/>
        <v>1079654</v>
      </c>
      <c r="M55" s="11">
        <f t="shared" si="20"/>
        <v>0</v>
      </c>
      <c r="N55" s="40">
        <f t="shared" si="21"/>
        <v>100</v>
      </c>
    </row>
    <row r="56" spans="1:14" ht="16.5" customHeight="1">
      <c r="A56" s="64">
        <v>41050000</v>
      </c>
      <c r="B56" s="73" t="s">
        <v>34</v>
      </c>
      <c r="C56" s="125">
        <f>C60+C61+C59+C58</f>
        <v>1066643</v>
      </c>
      <c r="D56" s="126">
        <f>D60+D61+D59+D58</f>
        <v>852683</v>
      </c>
      <c r="E56" s="12">
        <f t="shared" si="15"/>
        <v>-213960</v>
      </c>
      <c r="F56" s="42">
        <f t="shared" si="16"/>
        <v>79.94080493660954</v>
      </c>
      <c r="G56" s="50">
        <f>G60+G61+G59+G58+G57</f>
        <v>1512505</v>
      </c>
      <c r="H56" s="12">
        <f>H60+H61+H59+H58+H57</f>
        <v>1512505</v>
      </c>
      <c r="I56" s="12">
        <f>H56-G56</f>
        <v>0</v>
      </c>
      <c r="J56" s="42">
        <f>H56/G56*100</f>
        <v>100</v>
      </c>
      <c r="K56" s="20">
        <f t="shared" si="17"/>
        <v>2579148</v>
      </c>
      <c r="L56" s="12">
        <f t="shared" si="18"/>
        <v>2365188</v>
      </c>
      <c r="M56" s="12">
        <f t="shared" si="20"/>
        <v>-213960</v>
      </c>
      <c r="N56" s="42">
        <f t="shared" si="21"/>
        <v>91.70423721321926</v>
      </c>
    </row>
    <row r="57" spans="1:14" ht="30">
      <c r="A57" s="65" t="s">
        <v>223</v>
      </c>
      <c r="B57" s="110" t="s">
        <v>224</v>
      </c>
      <c r="C57" s="125"/>
      <c r="D57" s="126"/>
      <c r="E57" s="12"/>
      <c r="F57" s="42"/>
      <c r="G57" s="47">
        <v>1512505</v>
      </c>
      <c r="H57" s="11">
        <v>1512505</v>
      </c>
      <c r="I57" s="11">
        <f>H57-G57</f>
        <v>0</v>
      </c>
      <c r="J57" s="40">
        <f>H57/G57*100</f>
        <v>100</v>
      </c>
      <c r="K57" s="18">
        <f aca="true" t="shared" si="22" ref="K57:L59">G57+C57</f>
        <v>1512505</v>
      </c>
      <c r="L57" s="11">
        <f t="shared" si="22"/>
        <v>1512505</v>
      </c>
      <c r="M57" s="11">
        <f>L57-K57</f>
        <v>0</v>
      </c>
      <c r="N57" s="40">
        <f>L57/K57*100</f>
        <v>100</v>
      </c>
    </row>
    <row r="58" spans="1:14" ht="45">
      <c r="A58" s="65" t="s">
        <v>69</v>
      </c>
      <c r="B58" s="108" t="s">
        <v>70</v>
      </c>
      <c r="C58" s="124">
        <v>599832</v>
      </c>
      <c r="D58" s="116">
        <v>473720</v>
      </c>
      <c r="E58" s="11">
        <f>D58-C58</f>
        <v>-126112</v>
      </c>
      <c r="F58" s="40">
        <f>D58/C58*100</f>
        <v>78.97544645834166</v>
      </c>
      <c r="G58" s="47"/>
      <c r="H58" s="11"/>
      <c r="I58" s="11"/>
      <c r="J58" s="40"/>
      <c r="K58" s="18">
        <f t="shared" si="22"/>
        <v>599832</v>
      </c>
      <c r="L58" s="11">
        <f t="shared" si="22"/>
        <v>473720</v>
      </c>
      <c r="M58" s="11">
        <f>L58-K58</f>
        <v>-126112</v>
      </c>
      <c r="N58" s="40">
        <f>L58/K58*100</f>
        <v>78.97544645834166</v>
      </c>
    </row>
    <row r="59" spans="1:14" ht="45">
      <c r="A59" s="65" t="s">
        <v>218</v>
      </c>
      <c r="B59" s="107" t="s">
        <v>219</v>
      </c>
      <c r="C59" s="124">
        <v>124983</v>
      </c>
      <c r="D59" s="116">
        <v>75734</v>
      </c>
      <c r="E59" s="11">
        <f>D59-C59</f>
        <v>-49249</v>
      </c>
      <c r="F59" s="40">
        <f>D59/C59*100</f>
        <v>60.59544097997328</v>
      </c>
      <c r="G59" s="47"/>
      <c r="H59" s="11"/>
      <c r="I59" s="11"/>
      <c r="J59" s="40"/>
      <c r="K59" s="18">
        <f t="shared" si="22"/>
        <v>124983</v>
      </c>
      <c r="L59" s="11">
        <f t="shared" si="22"/>
        <v>75734</v>
      </c>
      <c r="M59" s="11">
        <f>L59-K59</f>
        <v>-49249</v>
      </c>
      <c r="N59" s="40">
        <f>L59/K59*100</f>
        <v>60.59544097997328</v>
      </c>
    </row>
    <row r="60" spans="1:14" ht="15">
      <c r="A60" s="84" t="s">
        <v>71</v>
      </c>
      <c r="B60" s="72" t="s">
        <v>72</v>
      </c>
      <c r="C60" s="124">
        <v>292784</v>
      </c>
      <c r="D60" s="116">
        <v>254185</v>
      </c>
      <c r="E60" s="11">
        <f t="shared" si="15"/>
        <v>-38599</v>
      </c>
      <c r="F60" s="40">
        <f t="shared" si="16"/>
        <v>86.81656101426307</v>
      </c>
      <c r="G60" s="47"/>
      <c r="H60" s="11"/>
      <c r="I60" s="11"/>
      <c r="J60" s="40"/>
      <c r="K60" s="18">
        <f t="shared" si="17"/>
        <v>292784</v>
      </c>
      <c r="L60" s="11">
        <f t="shared" si="18"/>
        <v>254185</v>
      </c>
      <c r="M60" s="11">
        <f t="shared" si="20"/>
        <v>-38599</v>
      </c>
      <c r="N60" s="40">
        <f t="shared" si="21"/>
        <v>86.81656101426307</v>
      </c>
    </row>
    <row r="61" spans="1:14" ht="16.5" customHeight="1">
      <c r="A61" s="84" t="s">
        <v>220</v>
      </c>
      <c r="B61" s="72" t="s">
        <v>221</v>
      </c>
      <c r="C61" s="124">
        <v>49044</v>
      </c>
      <c r="D61" s="116">
        <v>49044</v>
      </c>
      <c r="E61" s="11">
        <f t="shared" si="15"/>
        <v>0</v>
      </c>
      <c r="F61" s="40">
        <f t="shared" si="16"/>
        <v>100</v>
      </c>
      <c r="G61" s="47"/>
      <c r="H61" s="11"/>
      <c r="I61" s="11"/>
      <c r="J61" s="40"/>
      <c r="K61" s="18">
        <f t="shared" si="17"/>
        <v>49044</v>
      </c>
      <c r="L61" s="11">
        <f t="shared" si="18"/>
        <v>49044</v>
      </c>
      <c r="M61" s="11">
        <f t="shared" si="20"/>
        <v>0</v>
      </c>
      <c r="N61" s="40">
        <f t="shared" si="21"/>
        <v>100</v>
      </c>
    </row>
    <row r="62" spans="1:14" ht="16.5" customHeight="1">
      <c r="A62" s="69">
        <v>50000000</v>
      </c>
      <c r="B62" s="76" t="s">
        <v>17</v>
      </c>
      <c r="C62" s="77"/>
      <c r="D62" s="58"/>
      <c r="E62" s="58">
        <f t="shared" si="15"/>
        <v>0</v>
      </c>
      <c r="F62" s="59"/>
      <c r="G62" s="79">
        <v>400000</v>
      </c>
      <c r="H62" s="58">
        <v>400000</v>
      </c>
      <c r="I62" s="58">
        <f>H62-G62</f>
        <v>0</v>
      </c>
      <c r="J62" s="59">
        <f>H62/G62*100</f>
        <v>100</v>
      </c>
      <c r="K62" s="71">
        <f t="shared" si="17"/>
        <v>400000</v>
      </c>
      <c r="L62" s="58">
        <f t="shared" si="18"/>
        <v>400000</v>
      </c>
      <c r="M62" s="58">
        <f t="shared" si="20"/>
        <v>0</v>
      </c>
      <c r="N62" s="59">
        <f t="shared" si="21"/>
        <v>100</v>
      </c>
    </row>
    <row r="63" spans="1:14" ht="16.5" customHeight="1">
      <c r="A63" s="27"/>
      <c r="B63" s="28" t="s">
        <v>16</v>
      </c>
      <c r="C63" s="44">
        <f>SUM(C46+C47)</f>
        <v>395266897</v>
      </c>
      <c r="D63" s="45">
        <f>SUM(D46+D47)</f>
        <v>400244106</v>
      </c>
      <c r="E63" s="45">
        <f t="shared" si="15"/>
        <v>4977209</v>
      </c>
      <c r="F63" s="41">
        <f>D63/C63*100</f>
        <v>101.25920208289034</v>
      </c>
      <c r="G63" s="111">
        <f>SUM(G46+G47)</f>
        <v>4070505</v>
      </c>
      <c r="H63" s="45">
        <f>SUM(H46+H47)</f>
        <v>21459247</v>
      </c>
      <c r="I63" s="45">
        <f>H63-G63</f>
        <v>17388742</v>
      </c>
      <c r="J63" s="41">
        <f>H63/G63*100</f>
        <v>527.1888131816568</v>
      </c>
      <c r="K63" s="82">
        <f t="shared" si="17"/>
        <v>399337402</v>
      </c>
      <c r="L63" s="83">
        <f t="shared" si="18"/>
        <v>421703353</v>
      </c>
      <c r="M63" s="45">
        <f t="shared" si="20"/>
        <v>22365951</v>
      </c>
      <c r="N63" s="41">
        <f t="shared" si="21"/>
        <v>105.60076538986449</v>
      </c>
    </row>
    <row r="65" spans="1:14" ht="15">
      <c r="A65" s="94"/>
      <c r="B65" s="95" t="s">
        <v>19</v>
      </c>
      <c r="C65" s="96"/>
      <c r="D65" s="97"/>
      <c r="E65" s="97"/>
      <c r="F65" s="98"/>
      <c r="G65" s="99"/>
      <c r="H65" s="97"/>
      <c r="I65" s="97"/>
      <c r="J65" s="98"/>
      <c r="K65" s="99"/>
      <c r="L65" s="97"/>
      <c r="M65" s="97"/>
      <c r="N65" s="98"/>
    </row>
    <row r="66" spans="1:14" ht="15">
      <c r="A66" s="29" t="s">
        <v>23</v>
      </c>
      <c r="B66" s="30" t="s">
        <v>4</v>
      </c>
      <c r="C66" s="50">
        <f>SUM(C67:C69)</f>
        <v>49086792</v>
      </c>
      <c r="D66" s="12">
        <f>SUM(D67:D69)</f>
        <v>48830070</v>
      </c>
      <c r="E66" s="12">
        <f aca="true" t="shared" si="23" ref="E66:E94">D66-C66</f>
        <v>-256722</v>
      </c>
      <c r="F66" s="42">
        <f aca="true" t="shared" si="24" ref="F66:F88">D66/C66*100</f>
        <v>99.47700391583952</v>
      </c>
      <c r="G66" s="50">
        <f>SUM(G67:G69)</f>
        <v>252947</v>
      </c>
      <c r="H66" s="12">
        <f>SUM(H67:H69)</f>
        <v>343445</v>
      </c>
      <c r="I66" s="12">
        <f>H66-G66</f>
        <v>90498</v>
      </c>
      <c r="J66" s="42">
        <f>H66/G66*100</f>
        <v>135.7774553562604</v>
      </c>
      <c r="K66" s="20">
        <f aca="true" t="shared" si="25" ref="K66:K100">C66+G66</f>
        <v>49339739</v>
      </c>
      <c r="L66" s="90">
        <f aca="true" t="shared" si="26" ref="L66:L100">D66+H66</f>
        <v>49173515</v>
      </c>
      <c r="M66" s="12">
        <f aca="true" t="shared" si="27" ref="M66:M100">L66-K66</f>
        <v>-166224</v>
      </c>
      <c r="N66" s="42">
        <f aca="true" t="shared" si="28" ref="N66:N95">L66/K66*100</f>
        <v>99.6631032036874</v>
      </c>
    </row>
    <row r="67" spans="1:14" ht="45">
      <c r="A67" s="88" t="s">
        <v>76</v>
      </c>
      <c r="B67" s="86" t="s">
        <v>77</v>
      </c>
      <c r="C67" s="47">
        <v>43752314</v>
      </c>
      <c r="D67" s="11">
        <v>43500598</v>
      </c>
      <c r="E67" s="11">
        <f t="shared" si="23"/>
        <v>-251716</v>
      </c>
      <c r="F67" s="40">
        <f t="shared" si="24"/>
        <v>99.42467957237645</v>
      </c>
      <c r="G67" s="47">
        <v>91374</v>
      </c>
      <c r="H67" s="89">
        <v>113421</v>
      </c>
      <c r="I67" s="11">
        <f>H67-G67</f>
        <v>22047</v>
      </c>
      <c r="J67" s="40">
        <f>H67/G67*100</f>
        <v>124.12830783373828</v>
      </c>
      <c r="K67" s="18">
        <f t="shared" si="25"/>
        <v>43843688</v>
      </c>
      <c r="L67" s="91">
        <f t="shared" si="26"/>
        <v>43614019</v>
      </c>
      <c r="M67" s="11">
        <f t="shared" si="27"/>
        <v>-229669</v>
      </c>
      <c r="N67" s="40">
        <f t="shared" si="28"/>
        <v>99.47616404897325</v>
      </c>
    </row>
    <row r="68" spans="1:14" ht="30">
      <c r="A68" s="88" t="s">
        <v>78</v>
      </c>
      <c r="B68" s="86" t="s">
        <v>79</v>
      </c>
      <c r="C68" s="47">
        <f>878585+1650600+2192204</f>
        <v>4721389</v>
      </c>
      <c r="D68" s="11">
        <f>878533+1646751+2191099</f>
        <v>4716383</v>
      </c>
      <c r="E68" s="11">
        <f t="shared" si="23"/>
        <v>-5006</v>
      </c>
      <c r="F68" s="40">
        <f t="shared" si="24"/>
        <v>99.89397187988534</v>
      </c>
      <c r="G68" s="47">
        <v>81573</v>
      </c>
      <c r="H68" s="89">
        <v>94693</v>
      </c>
      <c r="I68" s="11">
        <f>H68-G68</f>
        <v>13120</v>
      </c>
      <c r="J68" s="40">
        <f>H68/G68*100</f>
        <v>116.08375320265283</v>
      </c>
      <c r="K68" s="18">
        <f t="shared" si="25"/>
        <v>4802962</v>
      </c>
      <c r="L68" s="91">
        <f t="shared" si="26"/>
        <v>4811076</v>
      </c>
      <c r="M68" s="11">
        <f t="shared" si="27"/>
        <v>8114</v>
      </c>
      <c r="N68" s="40">
        <f t="shared" si="28"/>
        <v>100.16893741820152</v>
      </c>
    </row>
    <row r="69" spans="1:14" ht="15">
      <c r="A69" s="88" t="s">
        <v>80</v>
      </c>
      <c r="B69" s="86" t="s">
        <v>81</v>
      </c>
      <c r="C69" s="47">
        <v>613089</v>
      </c>
      <c r="D69" s="11">
        <v>613089</v>
      </c>
      <c r="E69" s="11">
        <f t="shared" si="23"/>
        <v>0</v>
      </c>
      <c r="F69" s="40">
        <f t="shared" si="24"/>
        <v>100</v>
      </c>
      <c r="G69" s="47">
        <v>80000</v>
      </c>
      <c r="H69" s="89">
        <v>135331</v>
      </c>
      <c r="I69" s="11">
        <f>H69-G69</f>
        <v>55331</v>
      </c>
      <c r="J69" s="40">
        <f>H69/G69*100</f>
        <v>169.16375</v>
      </c>
      <c r="K69" s="18">
        <f t="shared" si="25"/>
        <v>693089</v>
      </c>
      <c r="L69" s="91">
        <f t="shared" si="26"/>
        <v>748420</v>
      </c>
      <c r="M69" s="11">
        <f t="shared" si="27"/>
        <v>55331</v>
      </c>
      <c r="N69" s="40">
        <f t="shared" si="28"/>
        <v>107.98324601890954</v>
      </c>
    </row>
    <row r="70" spans="1:14" ht="15">
      <c r="A70" s="29" t="s">
        <v>24</v>
      </c>
      <c r="B70" s="30" t="s">
        <v>75</v>
      </c>
      <c r="C70" s="50">
        <f>SUM(C71:C81)</f>
        <v>170846655</v>
      </c>
      <c r="D70" s="12">
        <f>SUM(D71:D81)</f>
        <v>167118785</v>
      </c>
      <c r="E70" s="12">
        <f t="shared" si="23"/>
        <v>-3727870</v>
      </c>
      <c r="F70" s="42">
        <f t="shared" si="24"/>
        <v>97.81800234836322</v>
      </c>
      <c r="G70" s="50">
        <f>SUM(G71:G83)</f>
        <v>14601748</v>
      </c>
      <c r="H70" s="12">
        <f>SUM(H71:H83)</f>
        <v>16131199</v>
      </c>
      <c r="I70" s="12">
        <f>H70-G70</f>
        <v>1529451</v>
      </c>
      <c r="J70" s="42">
        <f>H70/G70*100</f>
        <v>110.47443771800471</v>
      </c>
      <c r="K70" s="20">
        <f t="shared" si="25"/>
        <v>185448403</v>
      </c>
      <c r="L70" s="90">
        <f t="shared" si="26"/>
        <v>183249984</v>
      </c>
      <c r="M70" s="12">
        <f t="shared" si="27"/>
        <v>-2198419</v>
      </c>
      <c r="N70" s="42">
        <f t="shared" si="28"/>
        <v>98.81453872644026</v>
      </c>
    </row>
    <row r="71" spans="1:14" ht="15">
      <c r="A71" s="88" t="s">
        <v>39</v>
      </c>
      <c r="B71" s="86" t="s">
        <v>82</v>
      </c>
      <c r="C71" s="18">
        <v>27389391</v>
      </c>
      <c r="D71" s="11">
        <v>26009306</v>
      </c>
      <c r="E71" s="11">
        <f t="shared" si="23"/>
        <v>-1380085</v>
      </c>
      <c r="F71" s="55">
        <f t="shared" si="24"/>
        <v>94.9612424752343</v>
      </c>
      <c r="G71" s="21">
        <v>650000</v>
      </c>
      <c r="H71" s="13">
        <v>497441</v>
      </c>
      <c r="I71" s="11">
        <f>H71-G71</f>
        <v>-152559</v>
      </c>
      <c r="J71" s="40">
        <f>H71/G71*100</f>
        <v>76.52938461538461</v>
      </c>
      <c r="K71" s="18">
        <f t="shared" si="25"/>
        <v>28039391</v>
      </c>
      <c r="L71" s="91">
        <f t="shared" si="26"/>
        <v>26506747</v>
      </c>
      <c r="M71" s="11">
        <f t="shared" si="27"/>
        <v>-1532644</v>
      </c>
      <c r="N71" s="40">
        <f t="shared" si="28"/>
        <v>94.5339611691281</v>
      </c>
    </row>
    <row r="72" spans="1:14" ht="30">
      <c r="A72" s="88" t="s">
        <v>83</v>
      </c>
      <c r="B72" s="86" t="s">
        <v>84</v>
      </c>
      <c r="C72" s="18">
        <v>52898043</v>
      </c>
      <c r="D72" s="11">
        <v>51846429</v>
      </c>
      <c r="E72" s="11">
        <f t="shared" si="23"/>
        <v>-1051614</v>
      </c>
      <c r="F72" s="40">
        <f t="shared" si="24"/>
        <v>98.01199828885919</v>
      </c>
      <c r="G72" s="21">
        <v>12024243</v>
      </c>
      <c r="H72" s="13">
        <v>14308447</v>
      </c>
      <c r="I72" s="11">
        <f>H72-G72</f>
        <v>2284204</v>
      </c>
      <c r="J72" s="40">
        <f>H72/G72*100</f>
        <v>118.99665534038193</v>
      </c>
      <c r="K72" s="18">
        <f t="shared" si="25"/>
        <v>64922286</v>
      </c>
      <c r="L72" s="91">
        <f t="shared" si="26"/>
        <v>66154876</v>
      </c>
      <c r="M72" s="11">
        <f t="shared" si="27"/>
        <v>1232590</v>
      </c>
      <c r="N72" s="40">
        <f t="shared" si="28"/>
        <v>101.89856222869294</v>
      </c>
    </row>
    <row r="73" spans="1:14" ht="30">
      <c r="A73" s="88" t="s">
        <v>85</v>
      </c>
      <c r="B73" s="86" t="s">
        <v>84</v>
      </c>
      <c r="C73" s="18">
        <v>77808400</v>
      </c>
      <c r="D73" s="11">
        <v>76930387</v>
      </c>
      <c r="E73" s="11">
        <f t="shared" si="23"/>
        <v>-878013</v>
      </c>
      <c r="F73" s="40">
        <f t="shared" si="24"/>
        <v>98.87157042170254</v>
      </c>
      <c r="G73" s="21"/>
      <c r="H73" s="13"/>
      <c r="I73" s="11"/>
      <c r="J73" s="40"/>
      <c r="K73" s="18">
        <f t="shared" si="25"/>
        <v>77808400</v>
      </c>
      <c r="L73" s="91">
        <f t="shared" si="26"/>
        <v>76930387</v>
      </c>
      <c r="M73" s="11">
        <f t="shared" si="27"/>
        <v>-878013</v>
      </c>
      <c r="N73" s="40">
        <f t="shared" si="28"/>
        <v>98.87157042170254</v>
      </c>
    </row>
    <row r="74" spans="1:14" ht="30" hidden="1">
      <c r="A74" s="88" t="s">
        <v>86</v>
      </c>
      <c r="B74" s="86" t="s">
        <v>84</v>
      </c>
      <c r="C74" s="18"/>
      <c r="D74" s="11"/>
      <c r="E74" s="11">
        <f t="shared" si="23"/>
        <v>0</v>
      </c>
      <c r="F74" s="40" t="e">
        <f t="shared" si="24"/>
        <v>#DIV/0!</v>
      </c>
      <c r="G74" s="21"/>
      <c r="H74" s="13"/>
      <c r="I74" s="11">
        <f aca="true" t="shared" si="29" ref="I73:I79">H74-G74</f>
        <v>0</v>
      </c>
      <c r="J74" s="40" t="e">
        <f aca="true" t="shared" si="30" ref="J73:J79">H74/G74*100</f>
        <v>#DIV/0!</v>
      </c>
      <c r="K74" s="18">
        <f t="shared" si="25"/>
        <v>0</v>
      </c>
      <c r="L74" s="91">
        <f t="shared" si="26"/>
        <v>0</v>
      </c>
      <c r="M74" s="11">
        <f t="shared" si="27"/>
        <v>0</v>
      </c>
      <c r="N74" s="40" t="e">
        <f t="shared" si="28"/>
        <v>#DIV/0!</v>
      </c>
    </row>
    <row r="75" spans="1:14" ht="30">
      <c r="A75" s="88" t="s">
        <v>43</v>
      </c>
      <c r="B75" s="86" t="s">
        <v>87</v>
      </c>
      <c r="C75" s="18">
        <v>2302318</v>
      </c>
      <c r="D75" s="11">
        <v>2182531</v>
      </c>
      <c r="E75" s="11">
        <f t="shared" si="23"/>
        <v>-119787</v>
      </c>
      <c r="F75" s="40">
        <f t="shared" si="24"/>
        <v>94.79711317029185</v>
      </c>
      <c r="G75" s="21">
        <v>60000</v>
      </c>
      <c r="H75" s="13">
        <v>1825</v>
      </c>
      <c r="I75" s="11">
        <f t="shared" si="29"/>
        <v>-58175</v>
      </c>
      <c r="J75" s="40">
        <f t="shared" si="30"/>
        <v>3.041666666666667</v>
      </c>
      <c r="K75" s="18">
        <f t="shared" si="25"/>
        <v>2362318</v>
      </c>
      <c r="L75" s="91">
        <f t="shared" si="26"/>
        <v>2184356</v>
      </c>
      <c r="M75" s="11">
        <f t="shared" si="27"/>
        <v>-177962</v>
      </c>
      <c r="N75" s="40">
        <f t="shared" si="28"/>
        <v>92.46663658322038</v>
      </c>
    </row>
    <row r="76" spans="1:14" ht="15">
      <c r="A76" s="88" t="s">
        <v>44</v>
      </c>
      <c r="B76" s="86" t="s">
        <v>88</v>
      </c>
      <c r="C76" s="18">
        <v>4094429</v>
      </c>
      <c r="D76" s="11">
        <v>4069622</v>
      </c>
      <c r="E76" s="11">
        <f t="shared" si="23"/>
        <v>-24807</v>
      </c>
      <c r="F76" s="40">
        <f t="shared" si="24"/>
        <v>99.39412797242302</v>
      </c>
      <c r="G76" s="21">
        <v>55000</v>
      </c>
      <c r="H76" s="13">
        <v>189431</v>
      </c>
      <c r="I76" s="11">
        <f t="shared" si="29"/>
        <v>134431</v>
      </c>
      <c r="J76" s="40">
        <f t="shared" si="30"/>
        <v>344.42</v>
      </c>
      <c r="K76" s="18">
        <f t="shared" si="25"/>
        <v>4149429</v>
      </c>
      <c r="L76" s="91">
        <f t="shared" si="26"/>
        <v>4259053</v>
      </c>
      <c r="M76" s="11">
        <f t="shared" si="27"/>
        <v>109624</v>
      </c>
      <c r="N76" s="40">
        <f t="shared" si="28"/>
        <v>102.64190566943066</v>
      </c>
    </row>
    <row r="77" spans="1:14" ht="15">
      <c r="A77" s="88" t="s">
        <v>89</v>
      </c>
      <c r="B77" s="86" t="s">
        <v>90</v>
      </c>
      <c r="C77" s="18">
        <v>4545850</v>
      </c>
      <c r="D77" s="11">
        <v>4457874</v>
      </c>
      <c r="E77" s="11">
        <f t="shared" si="23"/>
        <v>-87976</v>
      </c>
      <c r="F77" s="40">
        <f t="shared" si="24"/>
        <v>98.06469637141568</v>
      </c>
      <c r="G77" s="21"/>
      <c r="H77" s="13">
        <v>128363</v>
      </c>
      <c r="I77" s="11">
        <f t="shared" si="29"/>
        <v>128363</v>
      </c>
      <c r="J77" s="40"/>
      <c r="K77" s="18">
        <f t="shared" si="25"/>
        <v>4545850</v>
      </c>
      <c r="L77" s="91">
        <f t="shared" si="26"/>
        <v>4586237</v>
      </c>
      <c r="M77" s="11">
        <f t="shared" si="27"/>
        <v>40387</v>
      </c>
      <c r="N77" s="40">
        <f t="shared" si="28"/>
        <v>100.88843670600657</v>
      </c>
    </row>
    <row r="78" spans="1:14" ht="15">
      <c r="A78" s="88" t="s">
        <v>91</v>
      </c>
      <c r="B78" s="86" t="s">
        <v>92</v>
      </c>
      <c r="C78" s="18">
        <v>318380</v>
      </c>
      <c r="D78" s="11">
        <v>318380</v>
      </c>
      <c r="E78" s="11">
        <f t="shared" si="23"/>
        <v>0</v>
      </c>
      <c r="F78" s="40">
        <f t="shared" si="24"/>
        <v>100</v>
      </c>
      <c r="G78" s="21"/>
      <c r="H78" s="13"/>
      <c r="I78" s="11"/>
      <c r="J78" s="40"/>
      <c r="K78" s="18">
        <f t="shared" si="25"/>
        <v>318380</v>
      </c>
      <c r="L78" s="91">
        <f t="shared" si="26"/>
        <v>318380</v>
      </c>
      <c r="M78" s="11">
        <f t="shared" si="27"/>
        <v>0</v>
      </c>
      <c r="N78" s="40">
        <f t="shared" si="28"/>
        <v>100</v>
      </c>
    </row>
    <row r="79" spans="1:14" ht="30">
      <c r="A79" s="88" t="s">
        <v>93</v>
      </c>
      <c r="B79" s="86" t="s">
        <v>94</v>
      </c>
      <c r="C79" s="18">
        <v>549700</v>
      </c>
      <c r="D79" s="11">
        <v>549544</v>
      </c>
      <c r="E79" s="11">
        <f t="shared" si="23"/>
        <v>-156</v>
      </c>
      <c r="F79" s="40">
        <f t="shared" si="24"/>
        <v>99.97162088411861</v>
      </c>
      <c r="G79" s="21"/>
      <c r="H79" s="13">
        <v>130000</v>
      </c>
      <c r="I79" s="11">
        <f t="shared" si="29"/>
        <v>130000</v>
      </c>
      <c r="J79" s="40"/>
      <c r="K79" s="18">
        <f t="shared" si="25"/>
        <v>549700</v>
      </c>
      <c r="L79" s="91">
        <f t="shared" si="26"/>
        <v>679544</v>
      </c>
      <c r="M79" s="11">
        <f t="shared" si="27"/>
        <v>129844</v>
      </c>
      <c r="N79" s="40">
        <f t="shared" si="28"/>
        <v>123.62088411861014</v>
      </c>
    </row>
    <row r="80" spans="1:14" ht="45">
      <c r="A80" s="148" t="s">
        <v>45</v>
      </c>
      <c r="B80" s="130" t="s">
        <v>95</v>
      </c>
      <c r="C80" s="18">
        <v>599832</v>
      </c>
      <c r="D80" s="11">
        <v>463649</v>
      </c>
      <c r="E80" s="11">
        <f t="shared" si="23"/>
        <v>-136183</v>
      </c>
      <c r="F80" s="40">
        <f t="shared" si="24"/>
        <v>77.2964763467104</v>
      </c>
      <c r="G80" s="21"/>
      <c r="H80" s="13"/>
      <c r="I80" s="11"/>
      <c r="J80" s="40"/>
      <c r="K80" s="18">
        <f t="shared" si="25"/>
        <v>599832</v>
      </c>
      <c r="L80" s="91">
        <f t="shared" si="26"/>
        <v>463649</v>
      </c>
      <c r="M80" s="11">
        <f t="shared" si="27"/>
        <v>-136183</v>
      </c>
      <c r="N80" s="40">
        <f t="shared" si="28"/>
        <v>77.2964763467104</v>
      </c>
    </row>
    <row r="81" spans="1:14" ht="45" customHeight="1">
      <c r="A81" s="149">
        <v>1210</v>
      </c>
      <c r="B81" s="131" t="s">
        <v>225</v>
      </c>
      <c r="C81" s="18">
        <v>340312</v>
      </c>
      <c r="D81" s="11">
        <v>291063</v>
      </c>
      <c r="E81" s="11">
        <f t="shared" si="23"/>
        <v>-49249</v>
      </c>
      <c r="F81" s="40">
        <f t="shared" si="24"/>
        <v>85.5282799313571</v>
      </c>
      <c r="G81" s="56"/>
      <c r="H81" s="13"/>
      <c r="I81" s="11"/>
      <c r="J81" s="40"/>
      <c r="K81" s="18">
        <f t="shared" si="25"/>
        <v>340312</v>
      </c>
      <c r="L81" s="91">
        <f t="shared" si="26"/>
        <v>291063</v>
      </c>
      <c r="M81" s="11">
        <f t="shared" si="27"/>
        <v>-49249</v>
      </c>
      <c r="N81" s="40">
        <f t="shared" si="28"/>
        <v>85.5282799313571</v>
      </c>
    </row>
    <row r="82" spans="1:14" ht="45" customHeight="1">
      <c r="A82" s="149">
        <v>1271</v>
      </c>
      <c r="B82" s="131" t="s">
        <v>228</v>
      </c>
      <c r="C82" s="18"/>
      <c r="D82" s="11"/>
      <c r="E82" s="11"/>
      <c r="F82" s="40"/>
      <c r="G82" s="47">
        <v>300000</v>
      </c>
      <c r="H82" s="11">
        <v>112400</v>
      </c>
      <c r="I82" s="11">
        <f aca="true" t="shared" si="31" ref="I82:I88">H82-G82</f>
        <v>-187600</v>
      </c>
      <c r="J82" s="40">
        <f>H82/G82*100</f>
        <v>37.46666666666666</v>
      </c>
      <c r="K82" s="18">
        <f>C82+G82</f>
        <v>300000</v>
      </c>
      <c r="L82" s="91">
        <f>D82+H82</f>
        <v>112400</v>
      </c>
      <c r="M82" s="11">
        <f>L82-K82</f>
        <v>-187600</v>
      </c>
      <c r="N82" s="40">
        <f>L82/K82*100</f>
        <v>37.46666666666666</v>
      </c>
    </row>
    <row r="83" spans="1:14" ht="30" customHeight="1">
      <c r="A83" s="149">
        <v>1272</v>
      </c>
      <c r="B83" s="131" t="s">
        <v>229</v>
      </c>
      <c r="C83" s="18"/>
      <c r="D83" s="11"/>
      <c r="E83" s="11"/>
      <c r="F83" s="40"/>
      <c r="G83" s="47">
        <v>1512505</v>
      </c>
      <c r="H83" s="11">
        <v>763292</v>
      </c>
      <c r="I83" s="11">
        <f t="shared" si="31"/>
        <v>-749213</v>
      </c>
      <c r="J83" s="40">
        <f>H83/G83*100</f>
        <v>50.46541994902496</v>
      </c>
      <c r="K83" s="18">
        <f>C83+G83</f>
        <v>1512505</v>
      </c>
      <c r="L83" s="91">
        <f>D83+H83</f>
        <v>763292</v>
      </c>
      <c r="M83" s="11">
        <f>L83-K83</f>
        <v>-749213</v>
      </c>
      <c r="N83" s="40">
        <f>L83/K83*100</f>
        <v>50.46541994902496</v>
      </c>
    </row>
    <row r="84" spans="1:14" ht="15">
      <c r="A84" s="150" t="s">
        <v>25</v>
      </c>
      <c r="B84" s="30" t="s">
        <v>21</v>
      </c>
      <c r="C84" s="50">
        <f>C85+C86+C87</f>
        <v>8704964</v>
      </c>
      <c r="D84" s="12">
        <f>D85+D86+D87</f>
        <v>8332455</v>
      </c>
      <c r="E84" s="12">
        <f t="shared" si="23"/>
        <v>-372509</v>
      </c>
      <c r="F84" s="42">
        <f t="shared" si="24"/>
        <v>95.72072900014291</v>
      </c>
      <c r="G84" s="50">
        <f>G85+G86+G87</f>
        <v>16349998</v>
      </c>
      <c r="H84" s="12">
        <f>H85+H86+H87</f>
        <v>15894221</v>
      </c>
      <c r="I84" s="12">
        <f t="shared" si="31"/>
        <v>-455777</v>
      </c>
      <c r="J84" s="42">
        <f>H84/G84*100</f>
        <v>97.21237274769085</v>
      </c>
      <c r="K84" s="20">
        <f t="shared" si="25"/>
        <v>25054962</v>
      </c>
      <c r="L84" s="90">
        <f t="shared" si="26"/>
        <v>24226676</v>
      </c>
      <c r="M84" s="12">
        <f t="shared" si="27"/>
        <v>-828286</v>
      </c>
      <c r="N84" s="42">
        <f t="shared" si="28"/>
        <v>96.69412390248286</v>
      </c>
    </row>
    <row r="85" spans="1:14" ht="15">
      <c r="A85" s="151" t="s">
        <v>46</v>
      </c>
      <c r="B85" s="86" t="s">
        <v>96</v>
      </c>
      <c r="C85" s="18">
        <v>5482160</v>
      </c>
      <c r="D85" s="11">
        <v>5482160</v>
      </c>
      <c r="E85" s="11">
        <f t="shared" si="23"/>
        <v>0</v>
      </c>
      <c r="F85" s="40">
        <f t="shared" si="24"/>
        <v>100</v>
      </c>
      <c r="G85" s="18">
        <v>15851998</v>
      </c>
      <c r="H85" s="11">
        <v>15399323</v>
      </c>
      <c r="I85" s="11">
        <f t="shared" si="31"/>
        <v>-452675</v>
      </c>
      <c r="J85" s="40">
        <f>H85/G85*100</f>
        <v>97.14436628114639</v>
      </c>
      <c r="K85" s="18">
        <f t="shared" si="25"/>
        <v>21334158</v>
      </c>
      <c r="L85" s="91">
        <f t="shared" si="26"/>
        <v>20881483</v>
      </c>
      <c r="M85" s="11">
        <f t="shared" si="27"/>
        <v>-452675</v>
      </c>
      <c r="N85" s="40">
        <f t="shared" si="28"/>
        <v>97.87816795956982</v>
      </c>
    </row>
    <row r="86" spans="1:14" ht="30">
      <c r="A86" s="88" t="s">
        <v>97</v>
      </c>
      <c r="B86" s="86" t="s">
        <v>98</v>
      </c>
      <c r="C86" s="18">
        <v>3142992</v>
      </c>
      <c r="D86" s="11">
        <v>2770483</v>
      </c>
      <c r="E86" s="11">
        <f t="shared" si="23"/>
        <v>-372509</v>
      </c>
      <c r="F86" s="40">
        <f t="shared" si="24"/>
        <v>88.14794946980456</v>
      </c>
      <c r="G86" s="18">
        <v>498000</v>
      </c>
      <c r="H86" s="11">
        <v>494898</v>
      </c>
      <c r="I86" s="11">
        <f t="shared" si="31"/>
        <v>-3102</v>
      </c>
      <c r="J86" s="40">
        <f>H86/G86*100</f>
        <v>99.37710843373495</v>
      </c>
      <c r="K86" s="18">
        <f t="shared" si="25"/>
        <v>3640992</v>
      </c>
      <c r="L86" s="91">
        <f t="shared" si="26"/>
        <v>3265381</v>
      </c>
      <c r="M86" s="11">
        <f t="shared" si="27"/>
        <v>-375611</v>
      </c>
      <c r="N86" s="40">
        <f t="shared" si="28"/>
        <v>89.68382792381855</v>
      </c>
    </row>
    <row r="87" spans="1:14" ht="15">
      <c r="A87" s="88" t="s">
        <v>99</v>
      </c>
      <c r="B87" s="86" t="s">
        <v>100</v>
      </c>
      <c r="C87" s="18">
        <v>79812</v>
      </c>
      <c r="D87" s="11">
        <v>79812</v>
      </c>
      <c r="E87" s="11">
        <f t="shared" si="23"/>
        <v>0</v>
      </c>
      <c r="F87" s="40">
        <f t="shared" si="24"/>
        <v>100</v>
      </c>
      <c r="G87" s="18"/>
      <c r="H87" s="11"/>
      <c r="I87" s="11">
        <f t="shared" si="31"/>
        <v>0</v>
      </c>
      <c r="J87" s="40"/>
      <c r="K87" s="18">
        <f t="shared" si="25"/>
        <v>79812</v>
      </c>
      <c r="L87" s="91">
        <f t="shared" si="26"/>
        <v>79812</v>
      </c>
      <c r="M87" s="11">
        <f t="shared" si="27"/>
        <v>0</v>
      </c>
      <c r="N87" s="40">
        <f t="shared" si="28"/>
        <v>100</v>
      </c>
    </row>
    <row r="88" spans="1:14" ht="15">
      <c r="A88" s="29" t="s">
        <v>26</v>
      </c>
      <c r="B88" s="48" t="s">
        <v>5</v>
      </c>
      <c r="C88" s="50">
        <f>SUM(C89:C102)</f>
        <v>19610654</v>
      </c>
      <c r="D88" s="12">
        <f>SUM(D89:D102)</f>
        <v>19300250</v>
      </c>
      <c r="E88" s="12">
        <f t="shared" si="23"/>
        <v>-310404</v>
      </c>
      <c r="F88" s="42">
        <f t="shared" si="24"/>
        <v>98.41716650551277</v>
      </c>
      <c r="G88" s="50">
        <f>SUM(G89:G102)</f>
        <v>900000</v>
      </c>
      <c r="H88" s="12">
        <f>SUM(H89:H102)</f>
        <v>2794263</v>
      </c>
      <c r="I88" s="12">
        <f t="shared" si="31"/>
        <v>1894263</v>
      </c>
      <c r="J88" s="42">
        <f>H88/G88*100</f>
        <v>310.47366666666665</v>
      </c>
      <c r="K88" s="20">
        <f t="shared" si="25"/>
        <v>20510654</v>
      </c>
      <c r="L88" s="90">
        <f t="shared" si="26"/>
        <v>22094513</v>
      </c>
      <c r="M88" s="12">
        <f t="shared" si="27"/>
        <v>1583859</v>
      </c>
      <c r="N88" s="42">
        <f t="shared" si="28"/>
        <v>107.72212821687694</v>
      </c>
    </row>
    <row r="89" spans="1:14" ht="30">
      <c r="A89" s="88" t="s">
        <v>101</v>
      </c>
      <c r="B89" s="86" t="s">
        <v>102</v>
      </c>
      <c r="C89" s="18">
        <v>1988</v>
      </c>
      <c r="D89" s="11">
        <v>1988</v>
      </c>
      <c r="E89" s="11">
        <f t="shared" si="23"/>
        <v>0</v>
      </c>
      <c r="F89" s="40">
        <f aca="true" t="shared" si="32" ref="F89:F95">D89/C89*100</f>
        <v>100</v>
      </c>
      <c r="G89" s="18"/>
      <c r="H89" s="11"/>
      <c r="I89" s="11"/>
      <c r="J89" s="40"/>
      <c r="K89" s="18">
        <f t="shared" si="25"/>
        <v>1988</v>
      </c>
      <c r="L89" s="91">
        <f t="shared" si="26"/>
        <v>1988</v>
      </c>
      <c r="M89" s="11">
        <f t="shared" si="27"/>
        <v>0</v>
      </c>
      <c r="N89" s="40">
        <f t="shared" si="28"/>
        <v>100</v>
      </c>
    </row>
    <row r="90" spans="1:14" ht="15">
      <c r="A90" s="88" t="s">
        <v>103</v>
      </c>
      <c r="B90" s="86" t="s">
        <v>104</v>
      </c>
      <c r="C90" s="18">
        <v>20019</v>
      </c>
      <c r="D90" s="11">
        <v>20019</v>
      </c>
      <c r="E90" s="11">
        <f t="shared" si="23"/>
        <v>0</v>
      </c>
      <c r="F90" s="40">
        <f t="shared" si="32"/>
        <v>100</v>
      </c>
      <c r="G90" s="18"/>
      <c r="H90" s="11"/>
      <c r="I90" s="11"/>
      <c r="J90" s="40"/>
      <c r="K90" s="18">
        <f t="shared" si="25"/>
        <v>20019</v>
      </c>
      <c r="L90" s="91">
        <f t="shared" si="26"/>
        <v>20019</v>
      </c>
      <c r="M90" s="11">
        <f t="shared" si="27"/>
        <v>0</v>
      </c>
      <c r="N90" s="40">
        <f t="shared" si="28"/>
        <v>100</v>
      </c>
    </row>
    <row r="91" spans="1:14" ht="30">
      <c r="A91" s="88" t="s">
        <v>105</v>
      </c>
      <c r="B91" s="86" t="s">
        <v>106</v>
      </c>
      <c r="C91" s="18">
        <v>1450000</v>
      </c>
      <c r="D91" s="11">
        <v>1383898</v>
      </c>
      <c r="E91" s="11">
        <f t="shared" si="23"/>
        <v>-66102</v>
      </c>
      <c r="F91" s="40">
        <f t="shared" si="32"/>
        <v>95.44124137931036</v>
      </c>
      <c r="G91" s="18"/>
      <c r="H91" s="11"/>
      <c r="I91" s="11"/>
      <c r="J91" s="40"/>
      <c r="K91" s="18">
        <f t="shared" si="25"/>
        <v>1450000</v>
      </c>
      <c r="L91" s="91">
        <f t="shared" si="26"/>
        <v>1383898</v>
      </c>
      <c r="M91" s="11">
        <f t="shared" si="27"/>
        <v>-66102</v>
      </c>
      <c r="N91" s="40">
        <f t="shared" si="28"/>
        <v>95.44124137931036</v>
      </c>
    </row>
    <row r="92" spans="1:14" ht="30">
      <c r="A92" s="88" t="s">
        <v>107</v>
      </c>
      <c r="B92" s="86" t="s">
        <v>108</v>
      </c>
      <c r="C92" s="18">
        <v>180000</v>
      </c>
      <c r="D92" s="11">
        <v>180000</v>
      </c>
      <c r="E92" s="11">
        <f t="shared" si="23"/>
        <v>0</v>
      </c>
      <c r="F92" s="40">
        <f t="shared" si="32"/>
        <v>100</v>
      </c>
      <c r="G92" s="18"/>
      <c r="H92" s="11"/>
      <c r="I92" s="11"/>
      <c r="J92" s="40"/>
      <c r="K92" s="18">
        <f t="shared" si="25"/>
        <v>180000</v>
      </c>
      <c r="L92" s="91">
        <f t="shared" si="26"/>
        <v>180000</v>
      </c>
      <c r="M92" s="11">
        <f t="shared" si="27"/>
        <v>0</v>
      </c>
      <c r="N92" s="40">
        <f t="shared" si="28"/>
        <v>100</v>
      </c>
    </row>
    <row r="93" spans="1:14" ht="30">
      <c r="A93" s="88" t="s">
        <v>47</v>
      </c>
      <c r="B93" s="86" t="s">
        <v>109</v>
      </c>
      <c r="C93" s="18">
        <v>235501</v>
      </c>
      <c r="D93" s="11">
        <v>235501</v>
      </c>
      <c r="E93" s="11">
        <f t="shared" si="23"/>
        <v>0</v>
      </c>
      <c r="F93" s="40">
        <f t="shared" si="32"/>
        <v>100</v>
      </c>
      <c r="G93" s="18"/>
      <c r="H93" s="11"/>
      <c r="I93" s="11"/>
      <c r="J93" s="40"/>
      <c r="K93" s="18">
        <f t="shared" si="25"/>
        <v>235501</v>
      </c>
      <c r="L93" s="91">
        <f t="shared" si="26"/>
        <v>235501</v>
      </c>
      <c r="M93" s="11">
        <f t="shared" si="27"/>
        <v>0</v>
      </c>
      <c r="N93" s="40">
        <f t="shared" si="28"/>
        <v>100</v>
      </c>
    </row>
    <row r="94" spans="1:14" ht="30">
      <c r="A94" s="88" t="s">
        <v>110</v>
      </c>
      <c r="B94" s="86" t="s">
        <v>111</v>
      </c>
      <c r="C94" s="18">
        <v>38499</v>
      </c>
      <c r="D94" s="11">
        <v>0</v>
      </c>
      <c r="E94" s="11">
        <f t="shared" si="23"/>
        <v>-38499</v>
      </c>
      <c r="F94" s="40">
        <f t="shared" si="32"/>
        <v>0</v>
      </c>
      <c r="G94" s="18"/>
      <c r="H94" s="11"/>
      <c r="I94" s="11"/>
      <c r="J94" s="40"/>
      <c r="K94" s="18">
        <f t="shared" si="25"/>
        <v>38499</v>
      </c>
      <c r="L94" s="91">
        <f t="shared" si="26"/>
        <v>0</v>
      </c>
      <c r="M94" s="11">
        <f t="shared" si="27"/>
        <v>-38499</v>
      </c>
      <c r="N94" s="40">
        <f t="shared" si="28"/>
        <v>0</v>
      </c>
    </row>
    <row r="95" spans="1:14" ht="45">
      <c r="A95" s="88" t="s">
        <v>112</v>
      </c>
      <c r="B95" s="86" t="s">
        <v>113</v>
      </c>
      <c r="C95" s="18">
        <v>11334171</v>
      </c>
      <c r="D95" s="11">
        <v>11172991</v>
      </c>
      <c r="E95" s="11">
        <f aca="true" t="shared" si="33" ref="E95:E116">D95-C95</f>
        <v>-161180</v>
      </c>
      <c r="F95" s="40">
        <f t="shared" si="32"/>
        <v>98.57792863721573</v>
      </c>
      <c r="G95" s="18">
        <v>900000</v>
      </c>
      <c r="H95" s="11">
        <v>2542024</v>
      </c>
      <c r="I95" s="11">
        <f>H95-G95</f>
        <v>1642024</v>
      </c>
      <c r="J95" s="40">
        <f>H95/G95*100</f>
        <v>282.4471111111111</v>
      </c>
      <c r="K95" s="18">
        <f t="shared" si="25"/>
        <v>12234171</v>
      </c>
      <c r="L95" s="91">
        <f t="shared" si="26"/>
        <v>13715015</v>
      </c>
      <c r="M95" s="11">
        <f t="shared" si="27"/>
        <v>1480844</v>
      </c>
      <c r="N95" s="40">
        <f t="shared" si="28"/>
        <v>112.10416300377035</v>
      </c>
    </row>
    <row r="96" spans="1:14" ht="45" hidden="1">
      <c r="A96" s="88" t="s">
        <v>48</v>
      </c>
      <c r="B96" s="86" t="s">
        <v>114</v>
      </c>
      <c r="C96" s="18"/>
      <c r="D96" s="11"/>
      <c r="E96" s="11">
        <f t="shared" si="33"/>
        <v>0</v>
      </c>
      <c r="F96" s="40"/>
      <c r="G96" s="18"/>
      <c r="H96" s="11"/>
      <c r="I96" s="11">
        <f>H96-G96</f>
        <v>0</v>
      </c>
      <c r="J96" s="40"/>
      <c r="K96" s="18">
        <f t="shared" si="25"/>
        <v>0</v>
      </c>
      <c r="L96" s="91">
        <f t="shared" si="26"/>
        <v>0</v>
      </c>
      <c r="M96" s="11">
        <f t="shared" si="27"/>
        <v>0</v>
      </c>
      <c r="N96" s="40"/>
    </row>
    <row r="97" spans="1:14" ht="60">
      <c r="A97" s="88" t="s">
        <v>49</v>
      </c>
      <c r="B97" s="86" t="s">
        <v>115</v>
      </c>
      <c r="C97" s="18">
        <v>670000</v>
      </c>
      <c r="D97" s="11">
        <v>653209</v>
      </c>
      <c r="E97" s="11">
        <f t="shared" si="33"/>
        <v>-16791</v>
      </c>
      <c r="F97" s="40">
        <f aca="true" t="shared" si="34" ref="F97:F116">D97/C97*100</f>
        <v>97.49388059701492</v>
      </c>
      <c r="G97" s="18"/>
      <c r="H97" s="11"/>
      <c r="I97" s="11"/>
      <c r="J97" s="40"/>
      <c r="K97" s="18">
        <f t="shared" si="25"/>
        <v>670000</v>
      </c>
      <c r="L97" s="91">
        <f t="shared" si="26"/>
        <v>653209</v>
      </c>
      <c r="M97" s="11">
        <f t="shared" si="27"/>
        <v>-16791</v>
      </c>
      <c r="N97" s="40">
        <f aca="true" t="shared" si="35" ref="N97:N130">L97/K97*100</f>
        <v>97.49388059701492</v>
      </c>
    </row>
    <row r="98" spans="1:14" ht="15">
      <c r="A98" s="88" t="s">
        <v>116</v>
      </c>
      <c r="B98" s="86" t="s">
        <v>117</v>
      </c>
      <c r="C98" s="18">
        <v>100</v>
      </c>
      <c r="D98" s="11">
        <v>0</v>
      </c>
      <c r="E98" s="11">
        <f t="shared" si="33"/>
        <v>-100</v>
      </c>
      <c r="F98" s="40">
        <f t="shared" si="34"/>
        <v>0</v>
      </c>
      <c r="G98" s="18"/>
      <c r="H98" s="11"/>
      <c r="I98" s="11"/>
      <c r="J98" s="40"/>
      <c r="K98" s="18">
        <f t="shared" si="25"/>
        <v>100</v>
      </c>
      <c r="L98" s="91">
        <f t="shared" si="26"/>
        <v>0</v>
      </c>
      <c r="M98" s="11">
        <f t="shared" si="27"/>
        <v>-100</v>
      </c>
      <c r="N98" s="40">
        <f t="shared" si="35"/>
        <v>0</v>
      </c>
    </row>
    <row r="99" spans="1:14" ht="30">
      <c r="A99" s="88" t="s">
        <v>118</v>
      </c>
      <c r="B99" s="86" t="s">
        <v>119</v>
      </c>
      <c r="C99" s="18">
        <v>84000</v>
      </c>
      <c r="D99" s="11">
        <v>60000</v>
      </c>
      <c r="E99" s="11">
        <f t="shared" si="33"/>
        <v>-24000</v>
      </c>
      <c r="F99" s="40">
        <f t="shared" si="34"/>
        <v>71.42857142857143</v>
      </c>
      <c r="G99" s="18"/>
      <c r="H99" s="11"/>
      <c r="I99" s="11"/>
      <c r="J99" s="40"/>
      <c r="K99" s="18">
        <f t="shared" si="25"/>
        <v>84000</v>
      </c>
      <c r="L99" s="91">
        <f t="shared" si="26"/>
        <v>60000</v>
      </c>
      <c r="M99" s="11">
        <f t="shared" si="27"/>
        <v>-24000</v>
      </c>
      <c r="N99" s="40">
        <f t="shared" si="35"/>
        <v>71.42857142857143</v>
      </c>
    </row>
    <row r="100" spans="1:14" ht="15">
      <c r="A100" s="88" t="s">
        <v>50</v>
      </c>
      <c r="B100" s="86" t="s">
        <v>51</v>
      </c>
      <c r="C100" s="18">
        <v>168980</v>
      </c>
      <c r="D100" s="11">
        <v>168980</v>
      </c>
      <c r="E100" s="11">
        <f t="shared" si="33"/>
        <v>0</v>
      </c>
      <c r="F100" s="40">
        <f t="shared" si="34"/>
        <v>100</v>
      </c>
      <c r="G100" s="18"/>
      <c r="H100" s="11">
        <v>249455</v>
      </c>
      <c r="I100" s="11">
        <f>H100-G100</f>
        <v>249455</v>
      </c>
      <c r="J100" s="40"/>
      <c r="K100" s="18">
        <f t="shared" si="25"/>
        <v>168980</v>
      </c>
      <c r="L100" s="91">
        <f t="shared" si="26"/>
        <v>418435</v>
      </c>
      <c r="M100" s="11">
        <f t="shared" si="27"/>
        <v>249455</v>
      </c>
      <c r="N100" s="40">
        <f t="shared" si="35"/>
        <v>247.62397916913247</v>
      </c>
    </row>
    <row r="101" spans="1:14" ht="30" hidden="1">
      <c r="A101" s="88" t="s">
        <v>120</v>
      </c>
      <c r="B101" s="86" t="s">
        <v>121</v>
      </c>
      <c r="C101" s="18">
        <v>0</v>
      </c>
      <c r="D101" s="11">
        <v>0</v>
      </c>
      <c r="E101" s="11">
        <f t="shared" si="33"/>
        <v>0</v>
      </c>
      <c r="F101" s="40" t="e">
        <f t="shared" si="34"/>
        <v>#DIV/0!</v>
      </c>
      <c r="G101" s="18"/>
      <c r="H101" s="11"/>
      <c r="I101" s="11">
        <f>H101-G101</f>
        <v>0</v>
      </c>
      <c r="J101" s="40" t="e">
        <f>H101/G101*100</f>
        <v>#DIV/0!</v>
      </c>
      <c r="K101" s="18">
        <f aca="true" t="shared" si="36" ref="K101:K130">C101+G101</f>
        <v>0</v>
      </c>
      <c r="L101" s="91">
        <f aca="true" t="shared" si="37" ref="L101:L130">D101+H101</f>
        <v>0</v>
      </c>
      <c r="M101" s="11">
        <f aca="true" t="shared" si="38" ref="M101:M130">L101-K101</f>
        <v>0</v>
      </c>
      <c r="N101" s="40" t="e">
        <f t="shared" si="35"/>
        <v>#DIV/0!</v>
      </c>
    </row>
    <row r="102" spans="1:14" ht="15">
      <c r="A102" s="88" t="s">
        <v>122</v>
      </c>
      <c r="B102" s="86" t="s">
        <v>123</v>
      </c>
      <c r="C102" s="18">
        <v>5427396</v>
      </c>
      <c r="D102" s="11">
        <v>5423664</v>
      </c>
      <c r="E102" s="11">
        <f t="shared" si="33"/>
        <v>-3732</v>
      </c>
      <c r="F102" s="40">
        <f t="shared" si="34"/>
        <v>99.93123774274072</v>
      </c>
      <c r="G102" s="18"/>
      <c r="H102" s="11">
        <v>2784</v>
      </c>
      <c r="I102" s="11">
        <f>H102-G102</f>
        <v>2784</v>
      </c>
      <c r="J102" s="40"/>
      <c r="K102" s="18">
        <f t="shared" si="36"/>
        <v>5427396</v>
      </c>
      <c r="L102" s="91">
        <f t="shared" si="37"/>
        <v>5426448</v>
      </c>
      <c r="M102" s="11">
        <f t="shared" si="38"/>
        <v>-948</v>
      </c>
      <c r="N102" s="40">
        <f t="shared" si="35"/>
        <v>99.98253306005311</v>
      </c>
    </row>
    <row r="103" spans="1:14" ht="15">
      <c r="A103" s="31">
        <v>4000</v>
      </c>
      <c r="B103" s="30" t="s">
        <v>6</v>
      </c>
      <c r="C103" s="20">
        <f>SUM(C104:C107)</f>
        <v>17220519</v>
      </c>
      <c r="D103" s="12">
        <f>SUM(D104:D107)</f>
        <v>16443743</v>
      </c>
      <c r="E103" s="58">
        <f t="shared" si="33"/>
        <v>-776776</v>
      </c>
      <c r="F103" s="59">
        <f t="shared" si="34"/>
        <v>95.48924164248476</v>
      </c>
      <c r="G103" s="50">
        <f>SUM(G104:G107)</f>
        <v>83890</v>
      </c>
      <c r="H103" s="12">
        <f>SUM(H104:H107)</f>
        <v>269482</v>
      </c>
      <c r="I103" s="12">
        <f>H103-G103</f>
        <v>185592</v>
      </c>
      <c r="J103" s="42">
        <f>H103/G103*100</f>
        <v>321.2325664560734</v>
      </c>
      <c r="K103" s="20">
        <f t="shared" si="36"/>
        <v>17304409</v>
      </c>
      <c r="L103" s="90">
        <f t="shared" si="37"/>
        <v>16713225</v>
      </c>
      <c r="M103" s="12">
        <f t="shared" si="38"/>
        <v>-591184</v>
      </c>
      <c r="N103" s="42">
        <f t="shared" si="35"/>
        <v>96.5836221277479</v>
      </c>
    </row>
    <row r="104" spans="1:14" ht="15">
      <c r="A104" s="88" t="s">
        <v>124</v>
      </c>
      <c r="B104" s="86" t="s">
        <v>52</v>
      </c>
      <c r="C104" s="21">
        <v>4809227</v>
      </c>
      <c r="D104" s="13">
        <v>4731796</v>
      </c>
      <c r="E104" s="13">
        <f t="shared" si="33"/>
        <v>-77431</v>
      </c>
      <c r="F104" s="55">
        <f t="shared" si="34"/>
        <v>98.38994915399087</v>
      </c>
      <c r="G104" s="18">
        <v>80950</v>
      </c>
      <c r="H104" s="11">
        <v>168119</v>
      </c>
      <c r="I104" s="11">
        <f>H104-G104</f>
        <v>87169</v>
      </c>
      <c r="J104" s="40">
        <f>H104/G104*100</f>
        <v>207.68252007411982</v>
      </c>
      <c r="K104" s="18">
        <f t="shared" si="36"/>
        <v>4890177</v>
      </c>
      <c r="L104" s="91">
        <f t="shared" si="37"/>
        <v>4899915</v>
      </c>
      <c r="M104" s="11">
        <f t="shared" si="38"/>
        <v>9738</v>
      </c>
      <c r="N104" s="40">
        <f t="shared" si="35"/>
        <v>100.19913389638045</v>
      </c>
    </row>
    <row r="105" spans="1:14" ht="15">
      <c r="A105" s="88" t="s">
        <v>125</v>
      </c>
      <c r="B105" s="86" t="s">
        <v>126</v>
      </c>
      <c r="C105" s="21">
        <v>315446</v>
      </c>
      <c r="D105" s="13">
        <v>315404</v>
      </c>
      <c r="E105" s="13">
        <f t="shared" si="33"/>
        <v>-42</v>
      </c>
      <c r="F105" s="55">
        <f t="shared" si="34"/>
        <v>99.98668551828204</v>
      </c>
      <c r="G105" s="18"/>
      <c r="H105" s="11">
        <v>77543</v>
      </c>
      <c r="I105" s="11">
        <f>H105-G105</f>
        <v>77543</v>
      </c>
      <c r="J105" s="40"/>
      <c r="K105" s="18">
        <f t="shared" si="36"/>
        <v>315446</v>
      </c>
      <c r="L105" s="91">
        <f t="shared" si="37"/>
        <v>392947</v>
      </c>
      <c r="M105" s="11">
        <f t="shared" si="38"/>
        <v>77501</v>
      </c>
      <c r="N105" s="40">
        <f t="shared" si="35"/>
        <v>124.5687058957793</v>
      </c>
    </row>
    <row r="106" spans="1:14" ht="30">
      <c r="A106" s="88" t="s">
        <v>127</v>
      </c>
      <c r="B106" s="86" t="s">
        <v>128</v>
      </c>
      <c r="C106" s="21">
        <v>11795041</v>
      </c>
      <c r="D106" s="13">
        <v>11095738</v>
      </c>
      <c r="E106" s="13">
        <f t="shared" si="33"/>
        <v>-699303</v>
      </c>
      <c r="F106" s="55">
        <f t="shared" si="34"/>
        <v>94.07121179146388</v>
      </c>
      <c r="G106" s="18">
        <v>2940</v>
      </c>
      <c r="H106" s="11">
        <v>23820</v>
      </c>
      <c r="I106" s="11">
        <f>H106-G106</f>
        <v>20880</v>
      </c>
      <c r="J106" s="40">
        <f>H106/G106*100</f>
        <v>810.204081632653</v>
      </c>
      <c r="K106" s="18">
        <f t="shared" si="36"/>
        <v>11797981</v>
      </c>
      <c r="L106" s="91">
        <f t="shared" si="37"/>
        <v>11119558</v>
      </c>
      <c r="M106" s="11">
        <f t="shared" si="38"/>
        <v>-678423</v>
      </c>
      <c r="N106" s="40">
        <f t="shared" si="35"/>
        <v>94.24966865093273</v>
      </c>
    </row>
    <row r="107" spans="1:14" ht="15">
      <c r="A107" s="88" t="s">
        <v>129</v>
      </c>
      <c r="B107" s="86" t="s">
        <v>130</v>
      </c>
      <c r="C107" s="21">
        <v>300805</v>
      </c>
      <c r="D107" s="13">
        <v>300805</v>
      </c>
      <c r="E107" s="13">
        <f t="shared" si="33"/>
        <v>0</v>
      </c>
      <c r="F107" s="55">
        <f t="shared" si="34"/>
        <v>100</v>
      </c>
      <c r="G107" s="20"/>
      <c r="H107" s="12"/>
      <c r="I107" s="11"/>
      <c r="J107" s="40"/>
      <c r="K107" s="18">
        <f t="shared" si="36"/>
        <v>300805</v>
      </c>
      <c r="L107" s="91">
        <f t="shared" si="37"/>
        <v>300805</v>
      </c>
      <c r="M107" s="11">
        <f t="shared" si="38"/>
        <v>0</v>
      </c>
      <c r="N107" s="40">
        <f t="shared" si="35"/>
        <v>100</v>
      </c>
    </row>
    <row r="108" spans="1:14" ht="15">
      <c r="A108" s="31">
        <v>5000</v>
      </c>
      <c r="B108" s="30" t="s">
        <v>7</v>
      </c>
      <c r="C108" s="50">
        <f>SUM(C109:C112)</f>
        <v>6137331</v>
      </c>
      <c r="D108" s="12">
        <f>SUM(D109:D112)</f>
        <v>6001318</v>
      </c>
      <c r="E108" s="58">
        <f t="shared" si="33"/>
        <v>-136013</v>
      </c>
      <c r="F108" s="59">
        <f t="shared" si="34"/>
        <v>97.78384121697201</v>
      </c>
      <c r="G108" s="50">
        <f>SUM(G109:G112)</f>
        <v>40000</v>
      </c>
      <c r="H108" s="12">
        <f>SUM(H109:H112)</f>
        <v>23079</v>
      </c>
      <c r="I108" s="12">
        <f>H108-G108</f>
        <v>-16921</v>
      </c>
      <c r="J108" s="42">
        <f>H108/G108*100</f>
        <v>57.697500000000005</v>
      </c>
      <c r="K108" s="20">
        <f t="shared" si="36"/>
        <v>6177331</v>
      </c>
      <c r="L108" s="90">
        <f t="shared" si="37"/>
        <v>6024397</v>
      </c>
      <c r="M108" s="12">
        <f t="shared" si="38"/>
        <v>-152934</v>
      </c>
      <c r="N108" s="42">
        <f t="shared" si="35"/>
        <v>97.524270595181</v>
      </c>
    </row>
    <row r="109" spans="1:14" ht="30">
      <c r="A109" s="88" t="s">
        <v>131</v>
      </c>
      <c r="B109" s="86" t="s">
        <v>132</v>
      </c>
      <c r="C109" s="21">
        <v>2672660</v>
      </c>
      <c r="D109" s="13">
        <v>2543007</v>
      </c>
      <c r="E109" s="13">
        <f t="shared" si="33"/>
        <v>-129653</v>
      </c>
      <c r="F109" s="55">
        <f t="shared" si="34"/>
        <v>95.1489153128344</v>
      </c>
      <c r="G109" s="21">
        <v>40000</v>
      </c>
      <c r="H109" s="13">
        <v>23079</v>
      </c>
      <c r="I109" s="11">
        <f>H109-G109</f>
        <v>-16921</v>
      </c>
      <c r="J109" s="40">
        <f>H109/G109*100</f>
        <v>57.697500000000005</v>
      </c>
      <c r="K109" s="18">
        <f t="shared" si="36"/>
        <v>2712660</v>
      </c>
      <c r="L109" s="91">
        <f t="shared" si="37"/>
        <v>2566086</v>
      </c>
      <c r="M109" s="11">
        <f t="shared" si="38"/>
        <v>-146574</v>
      </c>
      <c r="N109" s="40">
        <f t="shared" si="35"/>
        <v>94.59666895224613</v>
      </c>
    </row>
    <row r="110" spans="1:14" ht="30">
      <c r="A110" s="128">
        <v>5049</v>
      </c>
      <c r="B110" s="129" t="s">
        <v>226</v>
      </c>
      <c r="C110" s="56">
        <v>49044</v>
      </c>
      <c r="D110" s="13">
        <v>49044</v>
      </c>
      <c r="E110" s="13">
        <f t="shared" si="33"/>
        <v>0</v>
      </c>
      <c r="F110" s="55">
        <f t="shared" si="34"/>
        <v>100</v>
      </c>
      <c r="G110" s="56"/>
      <c r="H110" s="13"/>
      <c r="I110" s="11"/>
      <c r="J110" s="40"/>
      <c r="K110" s="18">
        <f t="shared" si="36"/>
        <v>49044</v>
      </c>
      <c r="L110" s="91">
        <f t="shared" si="37"/>
        <v>49044</v>
      </c>
      <c r="M110" s="11">
        <f t="shared" si="38"/>
        <v>0</v>
      </c>
      <c r="N110" s="40">
        <f t="shared" si="35"/>
        <v>100</v>
      </c>
    </row>
    <row r="111" spans="1:14" ht="30">
      <c r="A111" s="88" t="s">
        <v>133</v>
      </c>
      <c r="B111" s="86" t="s">
        <v>134</v>
      </c>
      <c r="C111" s="21">
        <v>381740</v>
      </c>
      <c r="D111" s="13">
        <v>381740</v>
      </c>
      <c r="E111" s="13">
        <f t="shared" si="33"/>
        <v>0</v>
      </c>
      <c r="F111" s="55">
        <f t="shared" si="34"/>
        <v>100</v>
      </c>
      <c r="G111" s="21"/>
      <c r="H111" s="13"/>
      <c r="I111" s="11"/>
      <c r="J111" s="40"/>
      <c r="K111" s="18">
        <f t="shared" si="36"/>
        <v>381740</v>
      </c>
      <c r="L111" s="91">
        <f t="shared" si="37"/>
        <v>381740</v>
      </c>
      <c r="M111" s="11">
        <f t="shared" si="38"/>
        <v>0</v>
      </c>
      <c r="N111" s="40">
        <f t="shared" si="35"/>
        <v>100</v>
      </c>
    </row>
    <row r="112" spans="1:14" ht="30">
      <c r="A112" s="88" t="s">
        <v>135</v>
      </c>
      <c r="B112" s="86" t="s">
        <v>136</v>
      </c>
      <c r="C112" s="21">
        <v>3033887</v>
      </c>
      <c r="D112" s="13">
        <v>3027527</v>
      </c>
      <c r="E112" s="13">
        <f t="shared" si="33"/>
        <v>-6360</v>
      </c>
      <c r="F112" s="55">
        <f t="shared" si="34"/>
        <v>99.79036793394084</v>
      </c>
      <c r="G112" s="21"/>
      <c r="H112" s="13"/>
      <c r="I112" s="11">
        <f aca="true" t="shared" si="39" ref="I112:I130">H112-G112</f>
        <v>0</v>
      </c>
      <c r="J112" s="40"/>
      <c r="K112" s="18">
        <f t="shared" si="36"/>
        <v>3033887</v>
      </c>
      <c r="L112" s="91">
        <f t="shared" si="37"/>
        <v>3027527</v>
      </c>
      <c r="M112" s="11">
        <f t="shared" si="38"/>
        <v>-6360</v>
      </c>
      <c r="N112" s="40">
        <f t="shared" si="35"/>
        <v>99.79036793394084</v>
      </c>
    </row>
    <row r="113" spans="1:14" ht="15">
      <c r="A113" s="31">
        <v>6000</v>
      </c>
      <c r="B113" s="30" t="s">
        <v>40</v>
      </c>
      <c r="C113" s="50">
        <f>SUM(C114:C117)</f>
        <v>19496804</v>
      </c>
      <c r="D113" s="12">
        <f>SUM(D114:D117)</f>
        <v>18942624</v>
      </c>
      <c r="E113" s="58">
        <f t="shared" si="33"/>
        <v>-554180</v>
      </c>
      <c r="F113" s="59">
        <f t="shared" si="34"/>
        <v>97.15758541758946</v>
      </c>
      <c r="G113" s="50">
        <f>SUM(G114:G117)</f>
        <v>8050263</v>
      </c>
      <c r="H113" s="12">
        <f>SUM(H114:H117)</f>
        <v>8797878</v>
      </c>
      <c r="I113" s="12">
        <f t="shared" si="39"/>
        <v>747615</v>
      </c>
      <c r="J113" s="42">
        <f>H113/G113*100</f>
        <v>109.28683944859938</v>
      </c>
      <c r="K113" s="20">
        <f t="shared" si="36"/>
        <v>27547067</v>
      </c>
      <c r="L113" s="90">
        <f t="shared" si="37"/>
        <v>27740502</v>
      </c>
      <c r="M113" s="12">
        <f t="shared" si="38"/>
        <v>193435</v>
      </c>
      <c r="N113" s="42">
        <f t="shared" si="35"/>
        <v>100.70219816868344</v>
      </c>
    </row>
    <row r="114" spans="1:14" ht="15">
      <c r="A114" s="88" t="s">
        <v>137</v>
      </c>
      <c r="B114" s="86" t="s">
        <v>138</v>
      </c>
      <c r="C114" s="21">
        <v>80031</v>
      </c>
      <c r="D114" s="13">
        <v>80031</v>
      </c>
      <c r="E114" s="13">
        <f t="shared" si="33"/>
        <v>0</v>
      </c>
      <c r="F114" s="55">
        <f t="shared" si="34"/>
        <v>100</v>
      </c>
      <c r="G114" s="21"/>
      <c r="H114" s="13"/>
      <c r="I114" s="11"/>
      <c r="J114" s="40"/>
      <c r="K114" s="18">
        <f t="shared" si="36"/>
        <v>80031</v>
      </c>
      <c r="L114" s="91">
        <f t="shared" si="37"/>
        <v>80031</v>
      </c>
      <c r="M114" s="11">
        <f t="shared" si="38"/>
        <v>0</v>
      </c>
      <c r="N114" s="40">
        <f t="shared" si="35"/>
        <v>100</v>
      </c>
    </row>
    <row r="115" spans="1:14" ht="30">
      <c r="A115" s="88" t="s">
        <v>141</v>
      </c>
      <c r="B115" s="86" t="s">
        <v>142</v>
      </c>
      <c r="C115" s="21">
        <v>16059751</v>
      </c>
      <c r="D115" s="13">
        <v>15928390</v>
      </c>
      <c r="E115" s="13">
        <f t="shared" si="33"/>
        <v>-131361</v>
      </c>
      <c r="F115" s="55">
        <f t="shared" si="34"/>
        <v>99.1820483393547</v>
      </c>
      <c r="G115" s="21">
        <v>3151399</v>
      </c>
      <c r="H115" s="13">
        <v>3114535</v>
      </c>
      <c r="I115" s="11">
        <f t="shared" si="39"/>
        <v>-36864</v>
      </c>
      <c r="J115" s="40">
        <f>H115/G115*100</f>
        <v>98.83023381044418</v>
      </c>
      <c r="K115" s="18">
        <f t="shared" si="36"/>
        <v>19211150</v>
      </c>
      <c r="L115" s="91">
        <f t="shared" si="37"/>
        <v>19042925</v>
      </c>
      <c r="M115" s="11">
        <f t="shared" si="38"/>
        <v>-168225</v>
      </c>
      <c r="N115" s="40">
        <f t="shared" si="35"/>
        <v>99.12433664824854</v>
      </c>
    </row>
    <row r="116" spans="1:14" ht="15">
      <c r="A116" s="88" t="s">
        <v>143</v>
      </c>
      <c r="B116" s="86" t="s">
        <v>144</v>
      </c>
      <c r="C116" s="21">
        <v>3357022</v>
      </c>
      <c r="D116" s="13">
        <v>2934203</v>
      </c>
      <c r="E116" s="13">
        <f t="shared" si="33"/>
        <v>-422819</v>
      </c>
      <c r="F116" s="55">
        <f t="shared" si="34"/>
        <v>87.40493806713212</v>
      </c>
      <c r="G116" s="21">
        <v>4898864</v>
      </c>
      <c r="H116" s="13">
        <v>5683343</v>
      </c>
      <c r="I116" s="11">
        <f t="shared" si="39"/>
        <v>784479</v>
      </c>
      <c r="J116" s="40">
        <f>H116/G116*100</f>
        <v>116.01348802497886</v>
      </c>
      <c r="K116" s="18">
        <f t="shared" si="36"/>
        <v>8255886</v>
      </c>
      <c r="L116" s="91">
        <f t="shared" si="37"/>
        <v>8617546</v>
      </c>
      <c r="M116" s="11">
        <f t="shared" si="38"/>
        <v>361660</v>
      </c>
      <c r="N116" s="40">
        <f t="shared" si="35"/>
        <v>104.38063219380693</v>
      </c>
    </row>
    <row r="117" spans="1:14" ht="15" hidden="1">
      <c r="A117" s="88" t="s">
        <v>147</v>
      </c>
      <c r="B117" s="86" t="s">
        <v>148</v>
      </c>
      <c r="C117" s="21"/>
      <c r="D117" s="13"/>
      <c r="E117" s="13"/>
      <c r="F117" s="55"/>
      <c r="G117" s="21"/>
      <c r="H117" s="13"/>
      <c r="I117" s="11">
        <f t="shared" si="39"/>
        <v>0</v>
      </c>
      <c r="J117" s="40"/>
      <c r="K117" s="18">
        <f t="shared" si="36"/>
        <v>0</v>
      </c>
      <c r="L117" s="91">
        <f t="shared" si="37"/>
        <v>0</v>
      </c>
      <c r="M117" s="11">
        <f t="shared" si="38"/>
        <v>0</v>
      </c>
      <c r="N117" s="40" t="e">
        <f t="shared" si="35"/>
        <v>#DIV/0!</v>
      </c>
    </row>
    <row r="118" spans="1:14" ht="15">
      <c r="A118" s="31">
        <v>7000</v>
      </c>
      <c r="B118" s="30" t="s">
        <v>27</v>
      </c>
      <c r="C118" s="50">
        <f>SUM(C119:C128)</f>
        <v>17156300</v>
      </c>
      <c r="D118" s="12">
        <f>SUM(D119:D128)</f>
        <v>16837559</v>
      </c>
      <c r="E118" s="58">
        <f>D118-C118</f>
        <v>-318741</v>
      </c>
      <c r="F118" s="59">
        <f>D118/C118*100</f>
        <v>98.14213437629326</v>
      </c>
      <c r="G118" s="50">
        <f>SUM(G119:G128)</f>
        <v>17047005</v>
      </c>
      <c r="H118" s="12">
        <f>SUM(H119:H128)</f>
        <v>10570831</v>
      </c>
      <c r="I118" s="12">
        <f t="shared" si="39"/>
        <v>-6476174</v>
      </c>
      <c r="J118" s="42">
        <f>H118/G118*100</f>
        <v>62.00990144603114</v>
      </c>
      <c r="K118" s="20">
        <f t="shared" si="36"/>
        <v>34203305</v>
      </c>
      <c r="L118" s="90">
        <f t="shared" si="37"/>
        <v>27408390</v>
      </c>
      <c r="M118" s="12">
        <f t="shared" si="38"/>
        <v>-6794915</v>
      </c>
      <c r="N118" s="42">
        <f t="shared" si="35"/>
        <v>80.13374730892234</v>
      </c>
    </row>
    <row r="119" spans="1:14" ht="15">
      <c r="A119" s="133" t="s">
        <v>177</v>
      </c>
      <c r="B119" s="72" t="s">
        <v>178</v>
      </c>
      <c r="C119" s="50"/>
      <c r="D119" s="12"/>
      <c r="E119" s="58"/>
      <c r="F119" s="55"/>
      <c r="G119" s="47">
        <v>201000</v>
      </c>
      <c r="H119" s="11">
        <v>192000</v>
      </c>
      <c r="I119" s="11">
        <f t="shared" si="39"/>
        <v>-9000</v>
      </c>
      <c r="J119" s="40">
        <f>H119/G119*100</f>
        <v>95.52238805970148</v>
      </c>
      <c r="K119" s="18">
        <f t="shared" si="36"/>
        <v>201000</v>
      </c>
      <c r="L119" s="91">
        <f t="shared" si="37"/>
        <v>192000</v>
      </c>
      <c r="M119" s="11">
        <f t="shared" si="38"/>
        <v>-9000</v>
      </c>
      <c r="N119" s="40">
        <f t="shared" si="35"/>
        <v>95.52238805970148</v>
      </c>
    </row>
    <row r="120" spans="1:14" ht="15">
      <c r="A120" s="88" t="s">
        <v>179</v>
      </c>
      <c r="B120" s="72" t="s">
        <v>180</v>
      </c>
      <c r="C120" s="50"/>
      <c r="D120" s="12"/>
      <c r="E120" s="58"/>
      <c r="F120" s="55"/>
      <c r="G120" s="47">
        <v>4786993</v>
      </c>
      <c r="H120" s="11">
        <v>4034541</v>
      </c>
      <c r="I120" s="11">
        <f t="shared" si="39"/>
        <v>-752452</v>
      </c>
      <c r="J120" s="40">
        <f>H120/G120*100</f>
        <v>84.28132232489163</v>
      </c>
      <c r="K120" s="18">
        <f t="shared" si="36"/>
        <v>4786993</v>
      </c>
      <c r="L120" s="91">
        <f t="shared" si="37"/>
        <v>4034541</v>
      </c>
      <c r="M120" s="11">
        <f t="shared" si="38"/>
        <v>-752452</v>
      </c>
      <c r="N120" s="40">
        <f t="shared" si="35"/>
        <v>84.28132232489163</v>
      </c>
    </row>
    <row r="121" spans="1:14" ht="30">
      <c r="A121" s="88">
        <v>7350</v>
      </c>
      <c r="B121" s="72" t="s">
        <v>230</v>
      </c>
      <c r="C121" s="50"/>
      <c r="D121" s="12"/>
      <c r="E121" s="58"/>
      <c r="F121" s="55"/>
      <c r="G121" s="47">
        <v>5000</v>
      </c>
      <c r="H121" s="11">
        <v>5000</v>
      </c>
      <c r="I121" s="11">
        <f aca="true" t="shared" si="40" ref="I121:I127">H121-G121</f>
        <v>0</v>
      </c>
      <c r="J121" s="40">
        <f aca="true" t="shared" si="41" ref="J121:J127">H121/G121*100</f>
        <v>100</v>
      </c>
      <c r="K121" s="18">
        <f aca="true" t="shared" si="42" ref="K121:K128">C121+G121</f>
        <v>5000</v>
      </c>
      <c r="L121" s="91">
        <f aca="true" t="shared" si="43" ref="L121:L128">D121+H121</f>
        <v>5000</v>
      </c>
      <c r="M121" s="11">
        <f aca="true" t="shared" si="44" ref="M121:M128">L121-K121</f>
        <v>0</v>
      </c>
      <c r="N121" s="40">
        <f aca="true" t="shared" si="45" ref="N121:N128">L121/K121*100</f>
        <v>100</v>
      </c>
    </row>
    <row r="122" spans="1:14" ht="30">
      <c r="A122" s="88">
        <v>7380</v>
      </c>
      <c r="B122" s="72" t="s">
        <v>231</v>
      </c>
      <c r="C122" s="50"/>
      <c r="D122" s="12"/>
      <c r="E122" s="58"/>
      <c r="F122" s="55"/>
      <c r="G122" s="47">
        <v>7420704</v>
      </c>
      <c r="H122" s="11">
        <v>943382</v>
      </c>
      <c r="I122" s="11">
        <f t="shared" si="40"/>
        <v>-6477322</v>
      </c>
      <c r="J122" s="40">
        <f t="shared" si="41"/>
        <v>12.712836949162776</v>
      </c>
      <c r="K122" s="18">
        <f t="shared" si="42"/>
        <v>7420704</v>
      </c>
      <c r="L122" s="91">
        <f t="shared" si="43"/>
        <v>943382</v>
      </c>
      <c r="M122" s="11">
        <f t="shared" si="44"/>
        <v>-6477322</v>
      </c>
      <c r="N122" s="40">
        <f t="shared" si="45"/>
        <v>12.712836949162776</v>
      </c>
    </row>
    <row r="123" spans="1:14" ht="15.75">
      <c r="A123" s="88">
        <v>7390</v>
      </c>
      <c r="B123" s="132" t="s">
        <v>232</v>
      </c>
      <c r="C123" s="50"/>
      <c r="D123" s="12"/>
      <c r="E123" s="58"/>
      <c r="F123" s="55"/>
      <c r="G123" s="47">
        <v>72008</v>
      </c>
      <c r="H123" s="11">
        <v>834608</v>
      </c>
      <c r="I123" s="11">
        <f t="shared" si="40"/>
        <v>762600</v>
      </c>
      <c r="J123" s="40">
        <f t="shared" si="41"/>
        <v>1159.0489945561603</v>
      </c>
      <c r="K123" s="18">
        <f t="shared" si="42"/>
        <v>72008</v>
      </c>
      <c r="L123" s="91">
        <f t="shared" si="43"/>
        <v>834608</v>
      </c>
      <c r="M123" s="11">
        <f t="shared" si="44"/>
        <v>762600</v>
      </c>
      <c r="N123" s="40">
        <f t="shared" si="45"/>
        <v>1159.0489945561603</v>
      </c>
    </row>
    <row r="124" spans="1:14" ht="15">
      <c r="A124" s="88" t="s">
        <v>149</v>
      </c>
      <c r="B124" s="86" t="s">
        <v>150</v>
      </c>
      <c r="C124" s="56">
        <v>368000</v>
      </c>
      <c r="D124" s="13">
        <v>368000</v>
      </c>
      <c r="E124" s="13">
        <f aca="true" t="shared" si="46" ref="E124:E133">D124-C124</f>
        <v>0</v>
      </c>
      <c r="F124" s="55">
        <f>D124/C124*100</f>
        <v>100</v>
      </c>
      <c r="G124" s="21"/>
      <c r="H124" s="13"/>
      <c r="I124" s="11"/>
      <c r="J124" s="40"/>
      <c r="K124" s="18">
        <f t="shared" si="42"/>
        <v>368000</v>
      </c>
      <c r="L124" s="91">
        <f t="shared" si="43"/>
        <v>368000</v>
      </c>
      <c r="M124" s="11">
        <f t="shared" si="44"/>
        <v>0</v>
      </c>
      <c r="N124" s="40">
        <f t="shared" si="45"/>
        <v>100</v>
      </c>
    </row>
    <row r="125" spans="1:14" ht="30">
      <c r="A125" s="88" t="s">
        <v>151</v>
      </c>
      <c r="B125" s="86" t="s">
        <v>152</v>
      </c>
      <c r="C125" s="56">
        <v>16731260</v>
      </c>
      <c r="D125" s="13">
        <v>16412519</v>
      </c>
      <c r="E125" s="13">
        <f t="shared" si="46"/>
        <v>-318741</v>
      </c>
      <c r="F125" s="55">
        <f>D125/C125*100</f>
        <v>98.09493726115068</v>
      </c>
      <c r="G125" s="21"/>
      <c r="H125" s="13"/>
      <c r="I125" s="11"/>
      <c r="J125" s="40"/>
      <c r="K125" s="18">
        <f t="shared" si="42"/>
        <v>16731260</v>
      </c>
      <c r="L125" s="91">
        <f t="shared" si="43"/>
        <v>16412519</v>
      </c>
      <c r="M125" s="11">
        <f t="shared" si="44"/>
        <v>-318741</v>
      </c>
      <c r="N125" s="40">
        <f t="shared" si="45"/>
        <v>98.09493726115068</v>
      </c>
    </row>
    <row r="126" spans="1:14" ht="15" hidden="1">
      <c r="A126" s="88" t="s">
        <v>153</v>
      </c>
      <c r="B126" s="86" t="s">
        <v>154</v>
      </c>
      <c r="C126" s="56"/>
      <c r="D126" s="13"/>
      <c r="E126" s="13">
        <f t="shared" si="46"/>
        <v>0</v>
      </c>
      <c r="F126" s="55" t="e">
        <f>D126/C126*100</f>
        <v>#DIV/0!</v>
      </c>
      <c r="G126" s="21"/>
      <c r="H126" s="13"/>
      <c r="I126" s="11">
        <f t="shared" si="40"/>
        <v>0</v>
      </c>
      <c r="J126" s="40" t="e">
        <f t="shared" si="41"/>
        <v>#DIV/0!</v>
      </c>
      <c r="K126" s="18">
        <f t="shared" si="42"/>
        <v>0</v>
      </c>
      <c r="L126" s="91">
        <f t="shared" si="43"/>
        <v>0</v>
      </c>
      <c r="M126" s="11">
        <f t="shared" si="44"/>
        <v>0</v>
      </c>
      <c r="N126" s="40" t="e">
        <f t="shared" si="45"/>
        <v>#DIV/0!</v>
      </c>
    </row>
    <row r="127" spans="1:14" ht="15.75">
      <c r="A127" s="88">
        <v>7670</v>
      </c>
      <c r="B127" s="132" t="s">
        <v>233</v>
      </c>
      <c r="C127" s="56"/>
      <c r="D127" s="13"/>
      <c r="E127" s="13"/>
      <c r="F127" s="55"/>
      <c r="G127" s="21">
        <v>4561300</v>
      </c>
      <c r="H127" s="13">
        <v>4561300</v>
      </c>
      <c r="I127" s="11">
        <f t="shared" si="40"/>
        <v>0</v>
      </c>
      <c r="J127" s="40">
        <f t="shared" si="41"/>
        <v>100</v>
      </c>
      <c r="K127" s="18">
        <f t="shared" si="42"/>
        <v>4561300</v>
      </c>
      <c r="L127" s="91">
        <f t="shared" si="43"/>
        <v>4561300</v>
      </c>
      <c r="M127" s="11">
        <f t="shared" si="44"/>
        <v>0</v>
      </c>
      <c r="N127" s="40">
        <f t="shared" si="45"/>
        <v>100</v>
      </c>
    </row>
    <row r="128" spans="1:14" ht="15">
      <c r="A128" s="134" t="s">
        <v>155</v>
      </c>
      <c r="B128" s="86" t="s">
        <v>156</v>
      </c>
      <c r="C128" s="56">
        <v>57040</v>
      </c>
      <c r="D128" s="13">
        <v>57040</v>
      </c>
      <c r="E128" s="13">
        <f t="shared" si="46"/>
        <v>0</v>
      </c>
      <c r="F128" s="55">
        <f>D128/C128*100</f>
        <v>100</v>
      </c>
      <c r="G128" s="21"/>
      <c r="H128" s="13"/>
      <c r="I128" s="11"/>
      <c r="J128" s="40"/>
      <c r="K128" s="18">
        <f t="shared" si="42"/>
        <v>57040</v>
      </c>
      <c r="L128" s="91">
        <f t="shared" si="43"/>
        <v>57040</v>
      </c>
      <c r="M128" s="11">
        <f t="shared" si="44"/>
        <v>0</v>
      </c>
      <c r="N128" s="40">
        <f t="shared" si="45"/>
        <v>100</v>
      </c>
    </row>
    <row r="129" spans="1:14" ht="15">
      <c r="A129" s="31">
        <v>8000</v>
      </c>
      <c r="B129" s="48" t="s">
        <v>28</v>
      </c>
      <c r="C129" s="50">
        <f>SUM(C130:C138)</f>
        <v>6521482</v>
      </c>
      <c r="D129" s="12">
        <f>SUM(D130:D138)</f>
        <v>6521482</v>
      </c>
      <c r="E129" s="58">
        <f t="shared" si="46"/>
        <v>0</v>
      </c>
      <c r="F129" s="59">
        <f>D129/C129*100</f>
        <v>100</v>
      </c>
      <c r="G129" s="50">
        <f>SUM(G130:G138)</f>
        <v>5244072</v>
      </c>
      <c r="H129" s="12">
        <f>SUM(H130:H138)</f>
        <v>4939768</v>
      </c>
      <c r="I129" s="12">
        <f t="shared" si="39"/>
        <v>-304304</v>
      </c>
      <c r="J129" s="42">
        <f>H129/G129*100</f>
        <v>94.19718112184577</v>
      </c>
      <c r="K129" s="20">
        <f t="shared" si="36"/>
        <v>11765554</v>
      </c>
      <c r="L129" s="90">
        <f t="shared" si="37"/>
        <v>11461250</v>
      </c>
      <c r="M129" s="12">
        <f t="shared" si="38"/>
        <v>-304304</v>
      </c>
      <c r="N129" s="42">
        <f t="shared" si="35"/>
        <v>97.41360245339914</v>
      </c>
    </row>
    <row r="130" spans="1:14" ht="30">
      <c r="A130" s="88" t="s">
        <v>157</v>
      </c>
      <c r="B130" s="86" t="s">
        <v>158</v>
      </c>
      <c r="C130" s="21"/>
      <c r="D130" s="13"/>
      <c r="E130" s="13"/>
      <c r="F130" s="55"/>
      <c r="G130" s="21">
        <v>92280</v>
      </c>
      <c r="H130" s="13">
        <v>0</v>
      </c>
      <c r="I130" s="11">
        <f t="shared" si="39"/>
        <v>-92280</v>
      </c>
      <c r="J130" s="40">
        <f>H130/G130*100</f>
        <v>0</v>
      </c>
      <c r="K130" s="18">
        <f t="shared" si="36"/>
        <v>92280</v>
      </c>
      <c r="L130" s="91">
        <f t="shared" si="37"/>
        <v>0</v>
      </c>
      <c r="M130" s="11">
        <f t="shared" si="38"/>
        <v>-92280</v>
      </c>
      <c r="N130" s="40">
        <f t="shared" si="35"/>
        <v>0</v>
      </c>
    </row>
    <row r="131" spans="1:14" ht="15">
      <c r="A131" s="88" t="s">
        <v>159</v>
      </c>
      <c r="B131" s="86" t="s">
        <v>160</v>
      </c>
      <c r="C131" s="21">
        <v>1026687</v>
      </c>
      <c r="D131" s="13">
        <v>1026687</v>
      </c>
      <c r="E131" s="13">
        <f t="shared" si="46"/>
        <v>0</v>
      </c>
      <c r="F131" s="55">
        <f>D131/C131*100</f>
        <v>100</v>
      </c>
      <c r="G131" s="21"/>
      <c r="H131" s="13"/>
      <c r="I131" s="11"/>
      <c r="J131" s="40"/>
      <c r="K131" s="18">
        <f aca="true" t="shared" si="47" ref="K131:K137">C131+G131</f>
        <v>1026687</v>
      </c>
      <c r="L131" s="91">
        <f aca="true" t="shared" si="48" ref="L131:L137">D131+H131</f>
        <v>1026687</v>
      </c>
      <c r="M131" s="11">
        <f aca="true" t="shared" si="49" ref="M131:M137">L131-K131</f>
        <v>0</v>
      </c>
      <c r="N131" s="40">
        <f aca="true" t="shared" si="50" ref="N131:N137">L131/K131*100</f>
        <v>100</v>
      </c>
    </row>
    <row r="132" spans="1:14" ht="15">
      <c r="A132" s="88">
        <v>8230</v>
      </c>
      <c r="B132" s="86" t="s">
        <v>227</v>
      </c>
      <c r="C132" s="21">
        <v>120840</v>
      </c>
      <c r="D132" s="13">
        <v>120840</v>
      </c>
      <c r="E132" s="13">
        <f>D132-C132</f>
        <v>0</v>
      </c>
      <c r="F132" s="55">
        <f>D132/C132*100</f>
        <v>100</v>
      </c>
      <c r="G132" s="21">
        <v>85800</v>
      </c>
      <c r="H132" s="13">
        <v>271343</v>
      </c>
      <c r="I132" s="11">
        <f>H132-G132</f>
        <v>185543</v>
      </c>
      <c r="J132" s="40">
        <f>H132/G132*100</f>
        <v>316.25058275058274</v>
      </c>
      <c r="K132" s="18">
        <f t="shared" si="47"/>
        <v>206640</v>
      </c>
      <c r="L132" s="91">
        <f t="shared" si="48"/>
        <v>392183</v>
      </c>
      <c r="M132" s="11">
        <f t="shared" si="49"/>
        <v>185543</v>
      </c>
      <c r="N132" s="40">
        <f t="shared" si="50"/>
        <v>189.79045683313976</v>
      </c>
    </row>
    <row r="133" spans="1:14" ht="15">
      <c r="A133" s="88" t="s">
        <v>161</v>
      </c>
      <c r="B133" s="86" t="s">
        <v>162</v>
      </c>
      <c r="C133" s="21">
        <v>1288116</v>
      </c>
      <c r="D133" s="13">
        <v>1288116</v>
      </c>
      <c r="E133" s="13">
        <f t="shared" si="46"/>
        <v>0</v>
      </c>
      <c r="F133" s="55">
        <f>D133/C133*100</f>
        <v>100</v>
      </c>
      <c r="G133" s="21">
        <v>3812514</v>
      </c>
      <c r="H133" s="13">
        <v>3812514</v>
      </c>
      <c r="I133" s="11">
        <f>H133-G133</f>
        <v>0</v>
      </c>
      <c r="J133" s="40">
        <f>H133/G133*100</f>
        <v>100</v>
      </c>
      <c r="K133" s="18">
        <f t="shared" si="47"/>
        <v>5100630</v>
      </c>
      <c r="L133" s="91">
        <f t="shared" si="48"/>
        <v>5100630</v>
      </c>
      <c r="M133" s="11">
        <f t="shared" si="49"/>
        <v>0</v>
      </c>
      <c r="N133" s="40">
        <f t="shared" si="50"/>
        <v>100</v>
      </c>
    </row>
    <row r="134" spans="1:14" ht="15">
      <c r="A134" s="88">
        <v>8311</v>
      </c>
      <c r="B134" s="72" t="s">
        <v>181</v>
      </c>
      <c r="C134" s="21"/>
      <c r="D134" s="13"/>
      <c r="E134" s="13"/>
      <c r="F134" s="55"/>
      <c r="G134" s="21">
        <v>1238070</v>
      </c>
      <c r="H134" s="13">
        <v>817230</v>
      </c>
      <c r="I134" s="11">
        <f>H134-G134</f>
        <v>-420840</v>
      </c>
      <c r="J134" s="40">
        <f>H134/G134*100</f>
        <v>66.0083840170588</v>
      </c>
      <c r="K134" s="18">
        <f t="shared" si="47"/>
        <v>1238070</v>
      </c>
      <c r="L134" s="91">
        <f t="shared" si="48"/>
        <v>817230</v>
      </c>
      <c r="M134" s="11">
        <f t="shared" si="49"/>
        <v>-420840</v>
      </c>
      <c r="N134" s="40">
        <f t="shared" si="50"/>
        <v>66.0083840170588</v>
      </c>
    </row>
    <row r="135" spans="1:14" ht="15">
      <c r="A135" s="88" t="s">
        <v>163</v>
      </c>
      <c r="B135" s="86" t="s">
        <v>164</v>
      </c>
      <c r="C135" s="21">
        <v>16439</v>
      </c>
      <c r="D135" s="13">
        <v>16439</v>
      </c>
      <c r="E135" s="13">
        <f aca="true" t="shared" si="51" ref="E135:E145">D135-C135</f>
        <v>0</v>
      </c>
      <c r="F135" s="55">
        <f>D135/C135*100</f>
        <v>100</v>
      </c>
      <c r="G135" s="21"/>
      <c r="H135" s="13"/>
      <c r="I135" s="11"/>
      <c r="J135" s="40"/>
      <c r="K135" s="18">
        <f t="shared" si="47"/>
        <v>16439</v>
      </c>
      <c r="L135" s="91">
        <f t="shared" si="48"/>
        <v>16439</v>
      </c>
      <c r="M135" s="11">
        <f t="shared" si="49"/>
        <v>0</v>
      </c>
      <c r="N135" s="40">
        <f t="shared" si="50"/>
        <v>100</v>
      </c>
    </row>
    <row r="136" spans="1:14" ht="15.75">
      <c r="A136" s="88">
        <v>8330</v>
      </c>
      <c r="B136" s="132" t="s">
        <v>234</v>
      </c>
      <c r="C136" s="21"/>
      <c r="D136" s="13"/>
      <c r="E136" s="13"/>
      <c r="F136" s="55"/>
      <c r="G136" s="21">
        <v>15408</v>
      </c>
      <c r="H136" s="13">
        <v>38681</v>
      </c>
      <c r="I136" s="11">
        <f>H136-G136</f>
        <v>23273</v>
      </c>
      <c r="J136" s="40">
        <f>H136/G136*100</f>
        <v>251.0449117341641</v>
      </c>
      <c r="K136" s="18">
        <f t="shared" si="47"/>
        <v>15408</v>
      </c>
      <c r="L136" s="91">
        <f t="shared" si="48"/>
        <v>38681</v>
      </c>
      <c r="M136" s="11">
        <f t="shared" si="49"/>
        <v>23273</v>
      </c>
      <c r="N136" s="40">
        <f t="shared" si="50"/>
        <v>251.0449117341641</v>
      </c>
    </row>
    <row r="137" spans="1:14" ht="15">
      <c r="A137" s="88" t="s">
        <v>165</v>
      </c>
      <c r="B137" s="86" t="s">
        <v>166</v>
      </c>
      <c r="C137" s="21">
        <v>4069400</v>
      </c>
      <c r="D137" s="13">
        <v>4069400</v>
      </c>
      <c r="E137" s="13">
        <f t="shared" si="51"/>
        <v>0</v>
      </c>
      <c r="F137" s="55">
        <f>D137/C137*100</f>
        <v>100</v>
      </c>
      <c r="G137" s="21"/>
      <c r="H137" s="13"/>
      <c r="I137" s="11"/>
      <c r="J137" s="40"/>
      <c r="K137" s="18">
        <f t="shared" si="47"/>
        <v>4069400</v>
      </c>
      <c r="L137" s="91">
        <f t="shared" si="48"/>
        <v>4069400</v>
      </c>
      <c r="M137" s="11">
        <f t="shared" si="49"/>
        <v>0</v>
      </c>
      <c r="N137" s="40">
        <f t="shared" si="50"/>
        <v>100</v>
      </c>
    </row>
    <row r="138" spans="1:14" ht="15" hidden="1">
      <c r="A138" s="88" t="s">
        <v>167</v>
      </c>
      <c r="B138" s="86" t="s">
        <v>53</v>
      </c>
      <c r="C138" s="21"/>
      <c r="D138" s="13"/>
      <c r="E138" s="13">
        <f t="shared" si="51"/>
        <v>0</v>
      </c>
      <c r="F138" s="55"/>
      <c r="G138" s="67"/>
      <c r="H138" s="68"/>
      <c r="I138" s="11">
        <f>H138-G138</f>
        <v>0</v>
      </c>
      <c r="J138" s="40"/>
      <c r="K138" s="18">
        <f aca="true" t="shared" si="52" ref="K138:K144">C138+G138</f>
        <v>0</v>
      </c>
      <c r="L138" s="91">
        <f aca="true" t="shared" si="53" ref="L138:L144">D138+H138</f>
        <v>0</v>
      </c>
      <c r="M138" s="11">
        <f aca="true" t="shared" si="54" ref="M138:M145">L138-K138</f>
        <v>0</v>
      </c>
      <c r="N138" s="40"/>
    </row>
    <row r="139" spans="1:14" ht="15">
      <c r="A139" s="31">
        <v>9000</v>
      </c>
      <c r="B139" s="48" t="s">
        <v>29</v>
      </c>
      <c r="C139" s="50">
        <f>SUM(C140:C144)</f>
        <v>35010821</v>
      </c>
      <c r="D139" s="12">
        <f>SUM(D140:D144)</f>
        <v>23386806</v>
      </c>
      <c r="E139" s="58">
        <f t="shared" si="51"/>
        <v>-11624015</v>
      </c>
      <c r="F139" s="59">
        <f aca="true" t="shared" si="55" ref="F139:F145">D139/C139*100</f>
        <v>66.79879343589229</v>
      </c>
      <c r="G139" s="50">
        <f>SUM(G140:G144)</f>
        <v>14091889</v>
      </c>
      <c r="H139" s="12">
        <f>SUM(H140:H144)</f>
        <v>11938304</v>
      </c>
      <c r="I139" s="12">
        <f>H139-G139</f>
        <v>-2153585</v>
      </c>
      <c r="J139" s="42">
        <f>H139/G139*100</f>
        <v>84.71755631909959</v>
      </c>
      <c r="K139" s="20">
        <f t="shared" si="52"/>
        <v>49102710</v>
      </c>
      <c r="L139" s="90">
        <f t="shared" si="53"/>
        <v>35325110</v>
      </c>
      <c r="M139" s="12">
        <f t="shared" si="54"/>
        <v>-13777600</v>
      </c>
      <c r="N139" s="42">
        <f aca="true" t="shared" si="56" ref="N139:N145">L139/K139*100</f>
        <v>71.94126352700289</v>
      </c>
    </row>
    <row r="140" spans="1:14" ht="45">
      <c r="A140" s="88" t="s">
        <v>168</v>
      </c>
      <c r="B140" s="86" t="s">
        <v>169</v>
      </c>
      <c r="C140" s="18">
        <v>505300</v>
      </c>
      <c r="D140" s="11">
        <v>505300</v>
      </c>
      <c r="E140" s="13">
        <f t="shared" si="51"/>
        <v>0</v>
      </c>
      <c r="F140" s="55">
        <f t="shared" si="55"/>
        <v>100</v>
      </c>
      <c r="G140" s="18"/>
      <c r="H140" s="11"/>
      <c r="I140" s="11"/>
      <c r="J140" s="40"/>
      <c r="K140" s="18">
        <f t="shared" si="52"/>
        <v>505300</v>
      </c>
      <c r="L140" s="91">
        <f t="shared" si="53"/>
        <v>505300</v>
      </c>
      <c r="M140" s="11">
        <f t="shared" si="54"/>
        <v>0</v>
      </c>
      <c r="N140" s="40">
        <f t="shared" si="56"/>
        <v>100</v>
      </c>
    </row>
    <row r="141" spans="1:14" ht="60">
      <c r="A141" s="88" t="s">
        <v>170</v>
      </c>
      <c r="B141" s="86" t="s">
        <v>171</v>
      </c>
      <c r="C141" s="18">
        <v>11783331</v>
      </c>
      <c r="D141" s="11">
        <v>10332941</v>
      </c>
      <c r="E141" s="13">
        <f t="shared" si="51"/>
        <v>-1450390</v>
      </c>
      <c r="F141" s="55">
        <f t="shared" si="55"/>
        <v>87.69117153714853</v>
      </c>
      <c r="G141" s="18"/>
      <c r="H141" s="11"/>
      <c r="I141" s="11"/>
      <c r="J141" s="40"/>
      <c r="K141" s="18">
        <f t="shared" si="52"/>
        <v>11783331</v>
      </c>
      <c r="L141" s="91">
        <f t="shared" si="53"/>
        <v>10332941</v>
      </c>
      <c r="M141" s="11">
        <f t="shared" si="54"/>
        <v>-1450390</v>
      </c>
      <c r="N141" s="40">
        <f t="shared" si="56"/>
        <v>87.69117153714853</v>
      </c>
    </row>
    <row r="142" spans="1:14" ht="15">
      <c r="A142" s="88" t="s">
        <v>172</v>
      </c>
      <c r="B142" s="86" t="s">
        <v>72</v>
      </c>
      <c r="C142" s="18">
        <v>412712</v>
      </c>
      <c r="D142" s="11">
        <v>402894</v>
      </c>
      <c r="E142" s="13">
        <f t="shared" si="51"/>
        <v>-9818</v>
      </c>
      <c r="F142" s="55">
        <f t="shared" si="55"/>
        <v>97.62110139758475</v>
      </c>
      <c r="G142" s="18">
        <v>10042300</v>
      </c>
      <c r="H142" s="11">
        <v>8032000</v>
      </c>
      <c r="I142" s="11">
        <f>H142-G142</f>
        <v>-2010300</v>
      </c>
      <c r="J142" s="40">
        <f>H142/G142*100</f>
        <v>79.98167750415742</v>
      </c>
      <c r="K142" s="18">
        <f t="shared" si="52"/>
        <v>10455012</v>
      </c>
      <c r="L142" s="91">
        <f t="shared" si="53"/>
        <v>8434894</v>
      </c>
      <c r="M142" s="11">
        <f t="shared" si="54"/>
        <v>-2020118</v>
      </c>
      <c r="N142" s="40">
        <f t="shared" si="56"/>
        <v>80.67799443941337</v>
      </c>
    </row>
    <row r="143" spans="1:14" ht="30">
      <c r="A143" s="88" t="s">
        <v>173</v>
      </c>
      <c r="B143" s="86" t="s">
        <v>174</v>
      </c>
      <c r="C143" s="18">
        <v>22309478</v>
      </c>
      <c r="D143" s="11">
        <v>12145671</v>
      </c>
      <c r="E143" s="13">
        <f t="shared" si="51"/>
        <v>-10163807</v>
      </c>
      <c r="F143" s="55">
        <f t="shared" si="55"/>
        <v>54.4417534108149</v>
      </c>
      <c r="G143" s="18">
        <v>4049589</v>
      </c>
      <c r="H143" s="11">
        <v>3906304</v>
      </c>
      <c r="I143" s="11">
        <f>H143-G143</f>
        <v>-143285</v>
      </c>
      <c r="J143" s="40">
        <f>H143/G143*100</f>
        <v>96.46173969753474</v>
      </c>
      <c r="K143" s="18">
        <f t="shared" si="52"/>
        <v>26359067</v>
      </c>
      <c r="L143" s="91">
        <f t="shared" si="53"/>
        <v>16051975</v>
      </c>
      <c r="M143" s="11">
        <f t="shared" si="54"/>
        <v>-10307092</v>
      </c>
      <c r="N143" s="40">
        <f t="shared" si="56"/>
        <v>60.89735649596398</v>
      </c>
    </row>
    <row r="144" spans="1:14" ht="90" hidden="1">
      <c r="A144" s="88" t="s">
        <v>175</v>
      </c>
      <c r="B144" s="87" t="s">
        <v>176</v>
      </c>
      <c r="C144" s="18"/>
      <c r="D144" s="11"/>
      <c r="E144" s="13">
        <f t="shared" si="51"/>
        <v>0</v>
      </c>
      <c r="F144" s="55" t="e">
        <f t="shared" si="55"/>
        <v>#DIV/0!</v>
      </c>
      <c r="G144" s="20"/>
      <c r="H144" s="12"/>
      <c r="I144" s="12"/>
      <c r="J144" s="42"/>
      <c r="K144" s="18">
        <f t="shared" si="52"/>
        <v>0</v>
      </c>
      <c r="L144" s="91">
        <f t="shared" si="53"/>
        <v>0</v>
      </c>
      <c r="M144" s="11">
        <f t="shared" si="54"/>
        <v>0</v>
      </c>
      <c r="N144" s="40" t="e">
        <f t="shared" si="56"/>
        <v>#DIV/0!</v>
      </c>
    </row>
    <row r="145" spans="1:14" ht="15.75" customHeight="1" thickBot="1">
      <c r="A145" s="32"/>
      <c r="B145" s="33" t="s">
        <v>9</v>
      </c>
      <c r="C145" s="57">
        <f>C66+C70+C88+C103+C108+C113+C118+C129+C139+C84</f>
        <v>349792322</v>
      </c>
      <c r="D145" s="19">
        <f>D66+D70+D88+D103+D108+D113+D118+D129+D139+D84</f>
        <v>331715092</v>
      </c>
      <c r="E145" s="60">
        <f t="shared" si="51"/>
        <v>-18077230</v>
      </c>
      <c r="F145" s="61">
        <f t="shared" si="55"/>
        <v>94.83201063515625</v>
      </c>
      <c r="G145" s="57">
        <f>G66+G70+G88+G103+G108+G113+G118+G129+G139+G84</f>
        <v>76661812</v>
      </c>
      <c r="H145" s="19">
        <f>H66+H70+H88+H103+H108+H113+H118+H129+H139+H84</f>
        <v>71702470</v>
      </c>
      <c r="I145" s="19">
        <f>H145-G145</f>
        <v>-4959342</v>
      </c>
      <c r="J145" s="43">
        <f>H145/G145*100</f>
        <v>93.530883407765</v>
      </c>
      <c r="K145" s="57">
        <f>K66+K70+K88+K103+K108+K113+K118+K129+K139+K84</f>
        <v>426454134</v>
      </c>
      <c r="L145" s="19">
        <f>L66+L70+L88+L103+L108+L113+L118+L129+L139+L84</f>
        <v>403417562</v>
      </c>
      <c r="M145" s="19">
        <f t="shared" si="54"/>
        <v>-23036572</v>
      </c>
      <c r="N145" s="43">
        <f t="shared" si="56"/>
        <v>94.59811263079466</v>
      </c>
    </row>
    <row r="150" spans="2:9" ht="18.75">
      <c r="B150" s="9" t="s">
        <v>41</v>
      </c>
      <c r="G150" s="142" t="s">
        <v>235</v>
      </c>
      <c r="H150" s="142"/>
      <c r="I150" s="142"/>
    </row>
  </sheetData>
  <sheetProtection/>
  <mergeCells count="9">
    <mergeCell ref="K5:N5"/>
    <mergeCell ref="M2:N2"/>
    <mergeCell ref="A3:N3"/>
    <mergeCell ref="G150:I150"/>
    <mergeCell ref="H1:J1"/>
    <mergeCell ref="A5:A6"/>
    <mergeCell ref="B5:B6"/>
    <mergeCell ref="C5:F5"/>
    <mergeCell ref="G5:J5"/>
  </mergeCells>
  <printOptions/>
  <pageMargins left="0.6299212598425197" right="0.1968503937007874" top="0.6299212598425197" bottom="0.5511811023622047" header="0.1968503937007874" footer="0.4724409448818898"/>
  <pageSetup fitToHeight="4" horizontalDpi="600" verticalDpi="600" orientation="landscape" paperSize="9" scale="60" r:id="rId1"/>
  <rowBreaks count="1" manualBreakCount="1">
    <brk id="63" max="255" man="1"/>
  </rowBreaks>
</worksheet>
</file>

<file path=xl/worksheets/sheet2.xml><?xml version="1.0" encoding="utf-8"?>
<worksheet xmlns="http://schemas.openxmlformats.org/spreadsheetml/2006/main" xmlns:r="http://schemas.openxmlformats.org/officeDocument/2006/relationships">
  <dimension ref="A2:N78"/>
  <sheetViews>
    <sheetView zoomScalePageLayoutView="0" workbookViewId="0" topLeftCell="A1">
      <selection activeCell="A78" sqref="A78"/>
    </sheetView>
  </sheetViews>
  <sheetFormatPr defaultColWidth="9.00390625" defaultRowHeight="12.75"/>
  <cols>
    <col min="1" max="1" width="10.25390625" style="0" customWidth="1"/>
    <col min="2" max="2" width="64.25390625" style="0" customWidth="1"/>
    <col min="3" max="3" width="15.375" style="0" customWidth="1"/>
    <col min="4" max="4" width="16.625" style="0" customWidth="1"/>
    <col min="5" max="5" width="15.125" style="0" customWidth="1"/>
    <col min="7" max="8" width="11.25390625" style="0" bestFit="1" customWidth="1"/>
    <col min="9" max="9" width="10.875" style="0" bestFit="1" customWidth="1"/>
    <col min="10" max="10" width="8.75390625" style="0" customWidth="1"/>
    <col min="11" max="12" width="12.375" style="0" bestFit="1" customWidth="1"/>
    <col min="13" max="13" width="12.00390625" style="0" bestFit="1" customWidth="1"/>
    <col min="14" max="14" width="8.625" style="0" bestFit="1" customWidth="1"/>
  </cols>
  <sheetData>
    <row r="2" spans="1:14" s="1" customFormat="1" ht="17.25" thickBot="1">
      <c r="A2" s="5"/>
      <c r="B2" s="5"/>
      <c r="C2" s="5"/>
      <c r="D2" s="5"/>
      <c r="E2" s="5"/>
      <c r="F2" s="5"/>
      <c r="G2" s="5"/>
      <c r="H2" s="5"/>
      <c r="J2" s="5"/>
      <c r="N2" s="6" t="s">
        <v>37</v>
      </c>
    </row>
    <row r="3" spans="1:14" s="1" customFormat="1" ht="15">
      <c r="A3" s="144" t="s">
        <v>0</v>
      </c>
      <c r="B3" s="146" t="s">
        <v>3</v>
      </c>
      <c r="C3" s="137" t="s">
        <v>1</v>
      </c>
      <c r="D3" s="138"/>
      <c r="E3" s="138"/>
      <c r="F3" s="139"/>
      <c r="G3" s="137" t="s">
        <v>2</v>
      </c>
      <c r="H3" s="138"/>
      <c r="I3" s="138"/>
      <c r="J3" s="139"/>
      <c r="K3" s="137" t="s">
        <v>182</v>
      </c>
      <c r="L3" s="138"/>
      <c r="M3" s="138"/>
      <c r="N3" s="139"/>
    </row>
    <row r="4" spans="1:14" s="1" customFormat="1" ht="63.75">
      <c r="A4" s="145"/>
      <c r="B4" s="147"/>
      <c r="C4" s="14" t="s">
        <v>31</v>
      </c>
      <c r="D4" s="7" t="s">
        <v>30</v>
      </c>
      <c r="E4" s="7" t="s">
        <v>20</v>
      </c>
      <c r="F4" s="15" t="s">
        <v>35</v>
      </c>
      <c r="G4" s="14" t="s">
        <v>31</v>
      </c>
      <c r="H4" s="7" t="s">
        <v>30</v>
      </c>
      <c r="I4" s="7" t="s">
        <v>20</v>
      </c>
      <c r="J4" s="15" t="s">
        <v>35</v>
      </c>
      <c r="K4" s="14" t="s">
        <v>31</v>
      </c>
      <c r="L4" s="7" t="s">
        <v>30</v>
      </c>
      <c r="M4" s="7" t="s">
        <v>20</v>
      </c>
      <c r="N4" s="15" t="s">
        <v>35</v>
      </c>
    </row>
    <row r="5" spans="1:14" s="1" customFormat="1" ht="15">
      <c r="A5" s="22">
        <v>1</v>
      </c>
      <c r="B5" s="17">
        <v>2</v>
      </c>
      <c r="C5" s="16">
        <v>3</v>
      </c>
      <c r="D5" s="4">
        <v>5</v>
      </c>
      <c r="E5" s="4">
        <v>6</v>
      </c>
      <c r="F5" s="17">
        <v>7</v>
      </c>
      <c r="G5" s="16">
        <v>8</v>
      </c>
      <c r="H5" s="4">
        <v>10</v>
      </c>
      <c r="I5" s="4">
        <v>11</v>
      </c>
      <c r="J5" s="17">
        <v>12</v>
      </c>
      <c r="K5" s="16">
        <v>8</v>
      </c>
      <c r="L5" s="4">
        <v>10</v>
      </c>
      <c r="M5" s="4">
        <v>11</v>
      </c>
      <c r="N5" s="17">
        <v>12</v>
      </c>
    </row>
    <row r="6" spans="1:14" s="1" customFormat="1" ht="15">
      <c r="A6" s="22"/>
      <c r="B6" s="85" t="s">
        <v>19</v>
      </c>
      <c r="C6" s="51"/>
      <c r="D6" s="52"/>
      <c r="E6" s="52"/>
      <c r="F6" s="53"/>
      <c r="G6" s="54"/>
      <c r="H6" s="52"/>
      <c r="I6" s="52"/>
      <c r="J6" s="53"/>
      <c r="K6" s="54"/>
      <c r="L6" s="52"/>
      <c r="M6" s="52"/>
      <c r="N6" s="53"/>
    </row>
    <row r="7" spans="1:14" s="1" customFormat="1" ht="15">
      <c r="A7" s="29" t="s">
        <v>23</v>
      </c>
      <c r="B7" s="30" t="s">
        <v>4</v>
      </c>
      <c r="C7" s="50">
        <f>SUM(C8:C10)</f>
        <v>44112300.14</v>
      </c>
      <c r="D7" s="12">
        <f>SUM(D8:D10)</f>
        <v>43803832.05</v>
      </c>
      <c r="E7" s="12">
        <f aca="true" t="shared" si="0" ref="E7:E27">D7-C7</f>
        <v>-308468.0900000036</v>
      </c>
      <c r="F7" s="42">
        <f aca="true" t="shared" si="1" ref="F7:F26">D7/C7*100</f>
        <v>99.30072091226026</v>
      </c>
      <c r="G7" s="50">
        <f>SUM(G8:G10)</f>
        <v>0</v>
      </c>
      <c r="H7" s="12">
        <f>SUM(H8:H10)</f>
        <v>0</v>
      </c>
      <c r="I7" s="12">
        <f>H7-G7</f>
        <v>0</v>
      </c>
      <c r="J7" s="42"/>
      <c r="K7" s="20">
        <f aca="true" t="shared" si="2" ref="K7:K38">C7+G7</f>
        <v>44112300.14</v>
      </c>
      <c r="L7" s="90">
        <f aca="true" t="shared" si="3" ref="L7:L38">D7+H7</f>
        <v>43803832.05</v>
      </c>
      <c r="M7" s="12">
        <f aca="true" t="shared" si="4" ref="M7:M38">L7-K7</f>
        <v>-308468.0900000036</v>
      </c>
      <c r="N7" s="42">
        <f aca="true" t="shared" si="5" ref="N7:N33">L7/K7*100</f>
        <v>99.30072091226026</v>
      </c>
    </row>
    <row r="8" spans="1:14" s="1" customFormat="1" ht="45">
      <c r="A8" s="88" t="s">
        <v>76</v>
      </c>
      <c r="B8" s="86" t="s">
        <v>77</v>
      </c>
      <c r="C8" s="47">
        <v>39545994.33</v>
      </c>
      <c r="D8" s="11">
        <v>39252661.11</v>
      </c>
      <c r="E8" s="11">
        <f t="shared" si="0"/>
        <v>-293333.2199999988</v>
      </c>
      <c r="F8" s="40">
        <f t="shared" si="1"/>
        <v>99.2582479591935</v>
      </c>
      <c r="G8" s="47"/>
      <c r="H8" s="89"/>
      <c r="I8" s="11"/>
      <c r="J8" s="40"/>
      <c r="K8" s="18">
        <f t="shared" si="2"/>
        <v>39545994.33</v>
      </c>
      <c r="L8" s="91">
        <f t="shared" si="3"/>
        <v>39252661.11</v>
      </c>
      <c r="M8" s="11">
        <f t="shared" si="4"/>
        <v>-293333.2199999988</v>
      </c>
      <c r="N8" s="40">
        <f t="shared" si="5"/>
        <v>99.2582479591935</v>
      </c>
    </row>
    <row r="9" spans="1:14" s="1" customFormat="1" ht="30">
      <c r="A9" s="88" t="s">
        <v>78</v>
      </c>
      <c r="B9" s="86" t="s">
        <v>79</v>
      </c>
      <c r="C9" s="47">
        <v>3898646.81</v>
      </c>
      <c r="D9" s="11">
        <v>3896266.43</v>
      </c>
      <c r="E9" s="11">
        <f t="shared" si="0"/>
        <v>-2380.3799999998882</v>
      </c>
      <c r="F9" s="40">
        <f t="shared" si="1"/>
        <v>99.9389434304771</v>
      </c>
      <c r="G9" s="47"/>
      <c r="H9" s="89"/>
      <c r="I9" s="11"/>
      <c r="J9" s="40"/>
      <c r="K9" s="18">
        <f t="shared" si="2"/>
        <v>3898646.81</v>
      </c>
      <c r="L9" s="91">
        <f t="shared" si="3"/>
        <v>3896266.43</v>
      </c>
      <c r="M9" s="11">
        <f t="shared" si="4"/>
        <v>-2380.3799999998882</v>
      </c>
      <c r="N9" s="40">
        <f t="shared" si="5"/>
        <v>99.9389434304771</v>
      </c>
    </row>
    <row r="10" spans="1:14" s="1" customFormat="1" ht="15">
      <c r="A10" s="88" t="s">
        <v>80</v>
      </c>
      <c r="B10" s="86" t="s">
        <v>81</v>
      </c>
      <c r="C10" s="47">
        <v>667659</v>
      </c>
      <c r="D10" s="11">
        <v>654904.51</v>
      </c>
      <c r="E10" s="11">
        <f t="shared" si="0"/>
        <v>-12754.48999999999</v>
      </c>
      <c r="F10" s="40">
        <f t="shared" si="1"/>
        <v>98.08967002616605</v>
      </c>
      <c r="G10" s="47"/>
      <c r="H10" s="89"/>
      <c r="I10" s="11"/>
      <c r="J10" s="40"/>
      <c r="K10" s="18">
        <f t="shared" si="2"/>
        <v>667659</v>
      </c>
      <c r="L10" s="91">
        <f t="shared" si="3"/>
        <v>654904.51</v>
      </c>
      <c r="M10" s="11">
        <f t="shared" si="4"/>
        <v>-12754.48999999999</v>
      </c>
      <c r="N10" s="40">
        <f t="shared" si="5"/>
        <v>98.08967002616605</v>
      </c>
    </row>
    <row r="11" spans="1:14" s="1" customFormat="1" ht="15">
      <c r="A11" s="29" t="s">
        <v>24</v>
      </c>
      <c r="B11" s="30" t="s">
        <v>75</v>
      </c>
      <c r="C11" s="50">
        <f>SUM(C12:C21)</f>
        <v>162995732.29999998</v>
      </c>
      <c r="D11" s="12">
        <f>SUM(D12:D21)</f>
        <v>157534335.68999997</v>
      </c>
      <c r="E11" s="12">
        <f t="shared" si="0"/>
        <v>-5461396.610000014</v>
      </c>
      <c r="F11" s="42">
        <f t="shared" si="1"/>
        <v>96.64936220541769</v>
      </c>
      <c r="G11" s="50">
        <f>SUM(G12:G21)</f>
        <v>5101961.02</v>
      </c>
      <c r="H11" s="12">
        <f>SUM(H12:H21)</f>
        <v>3945862.75</v>
      </c>
      <c r="I11" s="12">
        <f aca="true" t="shared" si="6" ref="I11:I18">H11-G11</f>
        <v>-1156098.2699999996</v>
      </c>
      <c r="J11" s="42">
        <f>H11/G11*100</f>
        <v>77.34011950565628</v>
      </c>
      <c r="K11" s="20">
        <f t="shared" si="2"/>
        <v>168097693.32</v>
      </c>
      <c r="L11" s="90">
        <f t="shared" si="3"/>
        <v>161480198.43999997</v>
      </c>
      <c r="M11" s="12">
        <f t="shared" si="4"/>
        <v>-6617494.880000025</v>
      </c>
      <c r="N11" s="42">
        <f t="shared" si="5"/>
        <v>96.06330417193614</v>
      </c>
    </row>
    <row r="12" spans="1:14" s="1" customFormat="1" ht="15">
      <c r="A12" s="88" t="s">
        <v>39</v>
      </c>
      <c r="B12" s="86" t="s">
        <v>82</v>
      </c>
      <c r="C12" s="21">
        <v>27052442.95</v>
      </c>
      <c r="D12" s="13">
        <v>25900446.46</v>
      </c>
      <c r="E12" s="13">
        <f t="shared" si="0"/>
        <v>-1151996.4899999984</v>
      </c>
      <c r="F12" s="55">
        <f t="shared" si="1"/>
        <v>95.74161752367729</v>
      </c>
      <c r="G12" s="21">
        <v>309000</v>
      </c>
      <c r="H12" s="13"/>
      <c r="I12" s="11">
        <f t="shared" si="6"/>
        <v>-309000</v>
      </c>
      <c r="J12" s="40">
        <f>H12/G12*100</f>
        <v>0</v>
      </c>
      <c r="K12" s="18">
        <f t="shared" si="2"/>
        <v>27361442.95</v>
      </c>
      <c r="L12" s="91">
        <f t="shared" si="3"/>
        <v>25900446.46</v>
      </c>
      <c r="M12" s="11">
        <f t="shared" si="4"/>
        <v>-1460996.4899999984</v>
      </c>
      <c r="N12" s="40">
        <f t="shared" si="5"/>
        <v>94.66038215649004</v>
      </c>
    </row>
    <row r="13" spans="1:14" s="1" customFormat="1" ht="30">
      <c r="A13" s="88" t="s">
        <v>83</v>
      </c>
      <c r="B13" s="86" t="s">
        <v>84</v>
      </c>
      <c r="C13" s="21">
        <v>44790790</v>
      </c>
      <c r="D13" s="13">
        <v>41089488.02</v>
      </c>
      <c r="E13" s="13">
        <f t="shared" si="0"/>
        <v>-3701301.9799999967</v>
      </c>
      <c r="F13" s="55">
        <f t="shared" si="1"/>
        <v>91.73646640302616</v>
      </c>
      <c r="G13" s="21">
        <v>1558000</v>
      </c>
      <c r="H13" s="13">
        <v>824901.73</v>
      </c>
      <c r="I13" s="11">
        <f t="shared" si="6"/>
        <v>-733098.27</v>
      </c>
      <c r="J13" s="40">
        <f>H13/G13*100</f>
        <v>52.94619576379974</v>
      </c>
      <c r="K13" s="18">
        <f t="shared" si="2"/>
        <v>46348790</v>
      </c>
      <c r="L13" s="91">
        <f t="shared" si="3"/>
        <v>41914389.75</v>
      </c>
      <c r="M13" s="11">
        <f t="shared" si="4"/>
        <v>-4434400.25</v>
      </c>
      <c r="N13" s="40">
        <f t="shared" si="5"/>
        <v>90.43254365432193</v>
      </c>
    </row>
    <row r="14" spans="1:14" s="1" customFormat="1" ht="30">
      <c r="A14" s="88" t="s">
        <v>85</v>
      </c>
      <c r="B14" s="86" t="s">
        <v>84</v>
      </c>
      <c r="C14" s="21">
        <v>78429700</v>
      </c>
      <c r="D14" s="13">
        <v>78213818.83</v>
      </c>
      <c r="E14" s="13">
        <f t="shared" si="0"/>
        <v>-215881.1700000018</v>
      </c>
      <c r="F14" s="55">
        <f t="shared" si="1"/>
        <v>99.72474563845074</v>
      </c>
      <c r="G14" s="21"/>
      <c r="H14" s="13"/>
      <c r="I14" s="11">
        <f t="shared" si="6"/>
        <v>0</v>
      </c>
      <c r="J14" s="40"/>
      <c r="K14" s="18">
        <f t="shared" si="2"/>
        <v>78429700</v>
      </c>
      <c r="L14" s="91">
        <f t="shared" si="3"/>
        <v>78213818.83</v>
      </c>
      <c r="M14" s="11">
        <f t="shared" si="4"/>
        <v>-215881.1700000018</v>
      </c>
      <c r="N14" s="40">
        <f t="shared" si="5"/>
        <v>99.72474563845074</v>
      </c>
    </row>
    <row r="15" spans="1:14" s="1" customFormat="1" ht="30">
      <c r="A15" s="88" t="s">
        <v>86</v>
      </c>
      <c r="B15" s="86" t="s">
        <v>84</v>
      </c>
      <c r="C15" s="21">
        <v>1538015.88</v>
      </c>
      <c r="D15" s="13">
        <v>1538015.88</v>
      </c>
      <c r="E15" s="13">
        <f t="shared" si="0"/>
        <v>0</v>
      </c>
      <c r="F15" s="55">
        <f t="shared" si="1"/>
        <v>100</v>
      </c>
      <c r="G15" s="21">
        <v>3076961.02</v>
      </c>
      <c r="H15" s="13">
        <v>3076961.02</v>
      </c>
      <c r="I15" s="11">
        <f t="shared" si="6"/>
        <v>0</v>
      </c>
      <c r="J15" s="40">
        <f>H15/G15*100</f>
        <v>100</v>
      </c>
      <c r="K15" s="18">
        <f t="shared" si="2"/>
        <v>4614976.9</v>
      </c>
      <c r="L15" s="91">
        <f t="shared" si="3"/>
        <v>4614976.9</v>
      </c>
      <c r="M15" s="11">
        <f t="shared" si="4"/>
        <v>0</v>
      </c>
      <c r="N15" s="40">
        <f t="shared" si="5"/>
        <v>100</v>
      </c>
    </row>
    <row r="16" spans="1:14" s="1" customFormat="1" ht="30">
      <c r="A16" s="88" t="s">
        <v>43</v>
      </c>
      <c r="B16" s="86" t="s">
        <v>87</v>
      </c>
      <c r="C16" s="21">
        <v>2007621</v>
      </c>
      <c r="D16" s="13">
        <v>1974941.47</v>
      </c>
      <c r="E16" s="13">
        <f t="shared" si="0"/>
        <v>-32679.530000000028</v>
      </c>
      <c r="F16" s="55">
        <f t="shared" si="1"/>
        <v>98.37222613232278</v>
      </c>
      <c r="G16" s="21"/>
      <c r="H16" s="13"/>
      <c r="I16" s="11">
        <f t="shared" si="6"/>
        <v>0</v>
      </c>
      <c r="J16" s="40"/>
      <c r="K16" s="18">
        <f t="shared" si="2"/>
        <v>2007621</v>
      </c>
      <c r="L16" s="91">
        <f t="shared" si="3"/>
        <v>1974941.47</v>
      </c>
      <c r="M16" s="11">
        <f t="shared" si="4"/>
        <v>-32679.530000000028</v>
      </c>
      <c r="N16" s="40">
        <f t="shared" si="5"/>
        <v>98.37222613232278</v>
      </c>
    </row>
    <row r="17" spans="1:14" s="1" customFormat="1" ht="15">
      <c r="A17" s="88" t="s">
        <v>44</v>
      </c>
      <c r="B17" s="86" t="s">
        <v>88</v>
      </c>
      <c r="C17" s="21">
        <v>3938243.47</v>
      </c>
      <c r="D17" s="13">
        <v>3936537.47</v>
      </c>
      <c r="E17" s="13">
        <f t="shared" si="0"/>
        <v>-1706</v>
      </c>
      <c r="F17" s="55">
        <f t="shared" si="1"/>
        <v>99.95668119523347</v>
      </c>
      <c r="G17" s="21"/>
      <c r="H17" s="13"/>
      <c r="I17" s="11">
        <f t="shared" si="6"/>
        <v>0</v>
      </c>
      <c r="J17" s="40"/>
      <c r="K17" s="18">
        <f t="shared" si="2"/>
        <v>3938243.47</v>
      </c>
      <c r="L17" s="91">
        <f t="shared" si="3"/>
        <v>3936537.47</v>
      </c>
      <c r="M17" s="11">
        <f t="shared" si="4"/>
        <v>-1706</v>
      </c>
      <c r="N17" s="40">
        <f t="shared" si="5"/>
        <v>99.95668119523347</v>
      </c>
    </row>
    <row r="18" spans="1:14" s="1" customFormat="1" ht="15">
      <c r="A18" s="88" t="s">
        <v>89</v>
      </c>
      <c r="B18" s="86" t="s">
        <v>90</v>
      </c>
      <c r="C18" s="21">
        <v>3845100</v>
      </c>
      <c r="D18" s="13">
        <v>3773445.23</v>
      </c>
      <c r="E18" s="13">
        <f t="shared" si="0"/>
        <v>-71654.77000000002</v>
      </c>
      <c r="F18" s="55">
        <f t="shared" si="1"/>
        <v>98.13646537151179</v>
      </c>
      <c r="G18" s="21">
        <v>158000</v>
      </c>
      <c r="H18" s="13">
        <v>44000</v>
      </c>
      <c r="I18" s="11">
        <f t="shared" si="6"/>
        <v>-114000</v>
      </c>
      <c r="J18" s="40">
        <f>H18/G18*100</f>
        <v>27.848101265822784</v>
      </c>
      <c r="K18" s="18">
        <f t="shared" si="2"/>
        <v>4003100</v>
      </c>
      <c r="L18" s="91">
        <f t="shared" si="3"/>
        <v>3817445.23</v>
      </c>
      <c r="M18" s="11">
        <f t="shared" si="4"/>
        <v>-185654.77000000002</v>
      </c>
      <c r="N18" s="40">
        <f t="shared" si="5"/>
        <v>95.36222502560516</v>
      </c>
    </row>
    <row r="19" spans="1:14" s="1" customFormat="1" ht="15">
      <c r="A19" s="88" t="s">
        <v>91</v>
      </c>
      <c r="B19" s="86" t="s">
        <v>92</v>
      </c>
      <c r="C19" s="21">
        <v>365292</v>
      </c>
      <c r="D19" s="13">
        <v>365292</v>
      </c>
      <c r="E19" s="13">
        <f t="shared" si="0"/>
        <v>0</v>
      </c>
      <c r="F19" s="55">
        <f t="shared" si="1"/>
        <v>100</v>
      </c>
      <c r="G19" s="21"/>
      <c r="H19" s="13"/>
      <c r="I19" s="11"/>
      <c r="J19" s="40"/>
      <c r="K19" s="18">
        <f t="shared" si="2"/>
        <v>365292</v>
      </c>
      <c r="L19" s="91">
        <f t="shared" si="3"/>
        <v>365292</v>
      </c>
      <c r="M19" s="11">
        <f t="shared" si="4"/>
        <v>0</v>
      </c>
      <c r="N19" s="40">
        <f t="shared" si="5"/>
        <v>100</v>
      </c>
    </row>
    <row r="20" spans="1:14" s="1" customFormat="1" ht="30">
      <c r="A20" s="88" t="s">
        <v>93</v>
      </c>
      <c r="B20" s="86" t="s">
        <v>94</v>
      </c>
      <c r="C20" s="21">
        <v>318000</v>
      </c>
      <c r="D20" s="13">
        <v>316070.41</v>
      </c>
      <c r="E20" s="13">
        <f t="shared" si="0"/>
        <v>-1929.5900000000256</v>
      </c>
      <c r="F20" s="55">
        <f t="shared" si="1"/>
        <v>99.3932106918239</v>
      </c>
      <c r="G20" s="21"/>
      <c r="H20" s="13"/>
      <c r="I20" s="11">
        <f aca="true" t="shared" si="7" ref="I20:I27">H20-G20</f>
        <v>0</v>
      </c>
      <c r="J20" s="40"/>
      <c r="K20" s="18">
        <f t="shared" si="2"/>
        <v>318000</v>
      </c>
      <c r="L20" s="91">
        <f t="shared" si="3"/>
        <v>316070.41</v>
      </c>
      <c r="M20" s="11">
        <f t="shared" si="4"/>
        <v>-1929.5900000000256</v>
      </c>
      <c r="N20" s="40">
        <f t="shared" si="5"/>
        <v>99.3932106918239</v>
      </c>
    </row>
    <row r="21" spans="1:14" s="1" customFormat="1" ht="45">
      <c r="A21" s="88" t="s">
        <v>45</v>
      </c>
      <c r="B21" s="86" t="s">
        <v>95</v>
      </c>
      <c r="C21" s="21">
        <v>710527</v>
      </c>
      <c r="D21" s="13">
        <v>426279.92</v>
      </c>
      <c r="E21" s="13">
        <f t="shared" si="0"/>
        <v>-284247.08</v>
      </c>
      <c r="F21" s="55">
        <f t="shared" si="1"/>
        <v>59.99489393084288</v>
      </c>
      <c r="G21" s="21"/>
      <c r="H21" s="13"/>
      <c r="I21" s="11">
        <f t="shared" si="7"/>
        <v>0</v>
      </c>
      <c r="J21" s="40"/>
      <c r="K21" s="18">
        <f t="shared" si="2"/>
        <v>710527</v>
      </c>
      <c r="L21" s="91">
        <f t="shared" si="3"/>
        <v>426279.92</v>
      </c>
      <c r="M21" s="11">
        <f t="shared" si="4"/>
        <v>-284247.08</v>
      </c>
      <c r="N21" s="40">
        <f t="shared" si="5"/>
        <v>59.99489393084288</v>
      </c>
    </row>
    <row r="22" spans="1:14" s="1" customFormat="1" ht="15">
      <c r="A22" s="29" t="s">
        <v>25</v>
      </c>
      <c r="B22" s="30" t="s">
        <v>21</v>
      </c>
      <c r="C22" s="50">
        <f>C23+C24+C25</f>
        <v>6291461</v>
      </c>
      <c r="D22" s="12">
        <f>D23+D24+D25</f>
        <v>5804157.73</v>
      </c>
      <c r="E22" s="58">
        <f t="shared" si="0"/>
        <v>-487303.26999999955</v>
      </c>
      <c r="F22" s="59">
        <f t="shared" si="1"/>
        <v>92.25452927388409</v>
      </c>
      <c r="G22" s="50">
        <f>G23+G24+G25</f>
        <v>4582500</v>
      </c>
      <c r="H22" s="12">
        <f>H23+H24+H25</f>
        <v>4538078.85</v>
      </c>
      <c r="I22" s="12">
        <f t="shared" si="7"/>
        <v>-44421.15000000037</v>
      </c>
      <c r="J22" s="42">
        <f>H22/G22*100</f>
        <v>99.03063502454991</v>
      </c>
      <c r="K22" s="20">
        <f t="shared" si="2"/>
        <v>10873961</v>
      </c>
      <c r="L22" s="90">
        <f t="shared" si="3"/>
        <v>10342236.58</v>
      </c>
      <c r="M22" s="12">
        <f t="shared" si="4"/>
        <v>-531724.4199999999</v>
      </c>
      <c r="N22" s="42">
        <f t="shared" si="5"/>
        <v>95.11011286503603</v>
      </c>
    </row>
    <row r="23" spans="1:14" s="1" customFormat="1" ht="15">
      <c r="A23" s="88" t="s">
        <v>46</v>
      </c>
      <c r="B23" s="86" t="s">
        <v>96</v>
      </c>
      <c r="C23" s="21">
        <v>3424875</v>
      </c>
      <c r="D23" s="13">
        <v>3424875</v>
      </c>
      <c r="E23" s="13">
        <f t="shared" si="0"/>
        <v>0</v>
      </c>
      <c r="F23" s="55">
        <f t="shared" si="1"/>
        <v>100</v>
      </c>
      <c r="G23" s="21">
        <v>4532500</v>
      </c>
      <c r="H23" s="13">
        <v>4488078.85</v>
      </c>
      <c r="I23" s="11">
        <f t="shared" si="7"/>
        <v>-44421.15000000037</v>
      </c>
      <c r="J23" s="40">
        <f>H23/G23*100</f>
        <v>99.01994153337009</v>
      </c>
      <c r="K23" s="18">
        <f t="shared" si="2"/>
        <v>7957375</v>
      </c>
      <c r="L23" s="91">
        <f t="shared" si="3"/>
        <v>7912953.85</v>
      </c>
      <c r="M23" s="11">
        <f t="shared" si="4"/>
        <v>-44421.15000000037</v>
      </c>
      <c r="N23" s="40">
        <f t="shared" si="5"/>
        <v>99.44176125920922</v>
      </c>
    </row>
    <row r="24" spans="1:14" s="1" customFormat="1" ht="30">
      <c r="A24" s="88" t="s">
        <v>97</v>
      </c>
      <c r="B24" s="86" t="s">
        <v>98</v>
      </c>
      <c r="C24" s="21">
        <v>2777180</v>
      </c>
      <c r="D24" s="13">
        <v>2289876.73</v>
      </c>
      <c r="E24" s="13">
        <f t="shared" si="0"/>
        <v>-487303.27</v>
      </c>
      <c r="F24" s="55">
        <f t="shared" si="1"/>
        <v>82.45330623150102</v>
      </c>
      <c r="G24" s="18">
        <v>50000</v>
      </c>
      <c r="H24" s="11">
        <v>50000</v>
      </c>
      <c r="I24" s="11">
        <f t="shared" si="7"/>
        <v>0</v>
      </c>
      <c r="J24" s="40"/>
      <c r="K24" s="18">
        <f t="shared" si="2"/>
        <v>2827180</v>
      </c>
      <c r="L24" s="91">
        <f t="shared" si="3"/>
        <v>2339876.73</v>
      </c>
      <c r="M24" s="11">
        <f t="shared" si="4"/>
        <v>-487303.27</v>
      </c>
      <c r="N24" s="40">
        <f t="shared" si="5"/>
        <v>82.76362771383499</v>
      </c>
    </row>
    <row r="25" spans="1:14" s="1" customFormat="1" ht="15">
      <c r="A25" s="88" t="s">
        <v>99</v>
      </c>
      <c r="B25" s="86" t="s">
        <v>100</v>
      </c>
      <c r="C25" s="21">
        <v>89406</v>
      </c>
      <c r="D25" s="13">
        <v>89406</v>
      </c>
      <c r="E25" s="13">
        <f t="shared" si="0"/>
        <v>0</v>
      </c>
      <c r="F25" s="55">
        <f t="shared" si="1"/>
        <v>100</v>
      </c>
      <c r="G25" s="18"/>
      <c r="H25" s="11"/>
      <c r="I25" s="11">
        <f t="shared" si="7"/>
        <v>0</v>
      </c>
      <c r="J25" s="40"/>
      <c r="K25" s="18">
        <f t="shared" si="2"/>
        <v>89406</v>
      </c>
      <c r="L25" s="91">
        <f t="shared" si="3"/>
        <v>89406</v>
      </c>
      <c r="M25" s="11">
        <f t="shared" si="4"/>
        <v>0</v>
      </c>
      <c r="N25" s="40">
        <f t="shared" si="5"/>
        <v>100</v>
      </c>
    </row>
    <row r="26" spans="1:14" s="1" customFormat="1" ht="15">
      <c r="A26" s="29" t="s">
        <v>26</v>
      </c>
      <c r="B26" s="48" t="s">
        <v>5</v>
      </c>
      <c r="C26" s="50">
        <f>SUM(C27:C40)</f>
        <v>16774422.349999998</v>
      </c>
      <c r="D26" s="12">
        <f>SUM(D27:D40)</f>
        <v>15925420.05</v>
      </c>
      <c r="E26" s="58">
        <f t="shared" si="0"/>
        <v>-849002.299999997</v>
      </c>
      <c r="F26" s="59">
        <f t="shared" si="1"/>
        <v>94.93870917110897</v>
      </c>
      <c r="G26" s="50">
        <f>SUM(G27:G40)</f>
        <v>236521</v>
      </c>
      <c r="H26" s="12">
        <f>SUM(H27:H40)</f>
        <v>236521</v>
      </c>
      <c r="I26" s="12">
        <f t="shared" si="7"/>
        <v>0</v>
      </c>
      <c r="J26" s="42">
        <f>H26/G26*100</f>
        <v>100</v>
      </c>
      <c r="K26" s="20">
        <f t="shared" si="2"/>
        <v>17010943.349999998</v>
      </c>
      <c r="L26" s="90">
        <f t="shared" si="3"/>
        <v>16161941.05</v>
      </c>
      <c r="M26" s="12">
        <f t="shared" si="4"/>
        <v>-849002.299999997</v>
      </c>
      <c r="N26" s="42">
        <f t="shared" si="5"/>
        <v>95.00908160980974</v>
      </c>
    </row>
    <row r="27" spans="1:14" s="1" customFormat="1" ht="30">
      <c r="A27" s="88" t="s">
        <v>101</v>
      </c>
      <c r="B27" s="86" t="s">
        <v>102</v>
      </c>
      <c r="C27" s="21"/>
      <c r="D27" s="13"/>
      <c r="E27" s="13">
        <f t="shared" si="0"/>
        <v>0</v>
      </c>
      <c r="F27" s="55"/>
      <c r="G27" s="18"/>
      <c r="H27" s="11"/>
      <c r="I27" s="11">
        <f t="shared" si="7"/>
        <v>0</v>
      </c>
      <c r="J27" s="40"/>
      <c r="K27" s="18">
        <f t="shared" si="2"/>
        <v>0</v>
      </c>
      <c r="L27" s="91">
        <f t="shared" si="3"/>
        <v>0</v>
      </c>
      <c r="M27" s="11">
        <f t="shared" si="4"/>
        <v>0</v>
      </c>
      <c r="N27" s="40" t="e">
        <f t="shared" si="5"/>
        <v>#DIV/0!</v>
      </c>
    </row>
    <row r="28" spans="1:14" s="1" customFormat="1" ht="15">
      <c r="A28" s="88" t="s">
        <v>103</v>
      </c>
      <c r="B28" s="86" t="s">
        <v>104</v>
      </c>
      <c r="C28" s="21">
        <v>22000</v>
      </c>
      <c r="D28" s="13">
        <v>22000</v>
      </c>
      <c r="E28" s="13"/>
      <c r="F28" s="55"/>
      <c r="G28" s="18"/>
      <c r="H28" s="11"/>
      <c r="I28" s="11"/>
      <c r="J28" s="40"/>
      <c r="K28" s="18">
        <f t="shared" si="2"/>
        <v>22000</v>
      </c>
      <c r="L28" s="91">
        <f t="shared" si="3"/>
        <v>22000</v>
      </c>
      <c r="M28" s="11">
        <f t="shared" si="4"/>
        <v>0</v>
      </c>
      <c r="N28" s="40">
        <f t="shared" si="5"/>
        <v>100</v>
      </c>
    </row>
    <row r="29" spans="1:14" s="1" customFormat="1" ht="30">
      <c r="A29" s="88" t="s">
        <v>105</v>
      </c>
      <c r="B29" s="86" t="s">
        <v>106</v>
      </c>
      <c r="C29" s="21">
        <v>715000</v>
      </c>
      <c r="D29" s="13">
        <v>697027.18</v>
      </c>
      <c r="E29" s="13"/>
      <c r="F29" s="55"/>
      <c r="G29" s="18"/>
      <c r="H29" s="11"/>
      <c r="I29" s="11"/>
      <c r="J29" s="40"/>
      <c r="K29" s="18">
        <f t="shared" si="2"/>
        <v>715000</v>
      </c>
      <c r="L29" s="91">
        <f t="shared" si="3"/>
        <v>697027.18</v>
      </c>
      <c r="M29" s="11">
        <f t="shared" si="4"/>
        <v>-17972.81999999995</v>
      </c>
      <c r="N29" s="40">
        <f t="shared" si="5"/>
        <v>97.48631888111888</v>
      </c>
    </row>
    <row r="30" spans="1:14" s="1" customFormat="1" ht="30">
      <c r="A30" s="88" t="s">
        <v>107</v>
      </c>
      <c r="B30" s="86" t="s">
        <v>108</v>
      </c>
      <c r="C30" s="21">
        <v>80000</v>
      </c>
      <c r="D30" s="13">
        <v>80000</v>
      </c>
      <c r="E30" s="13"/>
      <c r="F30" s="55"/>
      <c r="G30" s="18"/>
      <c r="H30" s="11"/>
      <c r="I30" s="11"/>
      <c r="J30" s="40"/>
      <c r="K30" s="18">
        <f t="shared" si="2"/>
        <v>80000</v>
      </c>
      <c r="L30" s="91">
        <f t="shared" si="3"/>
        <v>80000</v>
      </c>
      <c r="M30" s="11">
        <f t="shared" si="4"/>
        <v>0</v>
      </c>
      <c r="N30" s="40">
        <f t="shared" si="5"/>
        <v>100</v>
      </c>
    </row>
    <row r="31" spans="1:14" s="1" customFormat="1" ht="30">
      <c r="A31" s="88" t="s">
        <v>47</v>
      </c>
      <c r="B31" s="86" t="s">
        <v>109</v>
      </c>
      <c r="C31" s="21">
        <v>162000</v>
      </c>
      <c r="D31" s="13">
        <v>162000</v>
      </c>
      <c r="E31" s="13"/>
      <c r="F31" s="55"/>
      <c r="G31" s="18"/>
      <c r="H31" s="11"/>
      <c r="I31" s="11"/>
      <c r="J31" s="40"/>
      <c r="K31" s="18">
        <f t="shared" si="2"/>
        <v>162000</v>
      </c>
      <c r="L31" s="91">
        <f t="shared" si="3"/>
        <v>162000</v>
      </c>
      <c r="M31" s="11">
        <f t="shared" si="4"/>
        <v>0</v>
      </c>
      <c r="N31" s="40">
        <f t="shared" si="5"/>
        <v>100</v>
      </c>
    </row>
    <row r="32" spans="1:14" s="1" customFormat="1" ht="30">
      <c r="A32" s="88" t="s">
        <v>110</v>
      </c>
      <c r="B32" s="86" t="s">
        <v>111</v>
      </c>
      <c r="C32" s="21">
        <v>50022</v>
      </c>
      <c r="D32" s="13">
        <v>49366.8</v>
      </c>
      <c r="E32" s="13"/>
      <c r="F32" s="55"/>
      <c r="G32" s="18"/>
      <c r="H32" s="11"/>
      <c r="I32" s="11"/>
      <c r="J32" s="40"/>
      <c r="K32" s="18">
        <f t="shared" si="2"/>
        <v>50022</v>
      </c>
      <c r="L32" s="91">
        <f t="shared" si="3"/>
        <v>49366.8</v>
      </c>
      <c r="M32" s="11">
        <f t="shared" si="4"/>
        <v>-655.1999999999971</v>
      </c>
      <c r="N32" s="40">
        <f t="shared" si="5"/>
        <v>98.69017632241814</v>
      </c>
    </row>
    <row r="33" spans="1:14" s="1" customFormat="1" ht="45">
      <c r="A33" s="88" t="s">
        <v>112</v>
      </c>
      <c r="B33" s="86" t="s">
        <v>113</v>
      </c>
      <c r="C33" s="21">
        <v>10343757.37</v>
      </c>
      <c r="D33" s="13">
        <v>10206978.08</v>
      </c>
      <c r="E33" s="13">
        <f aca="true" t="shared" si="8" ref="E33:E55">D33-C33</f>
        <v>-136779.2899999991</v>
      </c>
      <c r="F33" s="55">
        <f>D33/C33*100</f>
        <v>98.67766339534704</v>
      </c>
      <c r="G33" s="18">
        <v>81630</v>
      </c>
      <c r="H33" s="11">
        <v>81630</v>
      </c>
      <c r="I33" s="11">
        <f aca="true" t="shared" si="9" ref="I33:I47">H33-G33</f>
        <v>0</v>
      </c>
      <c r="J33" s="40">
        <f>H33/G33*100</f>
        <v>100</v>
      </c>
      <c r="K33" s="18">
        <f t="shared" si="2"/>
        <v>10425387.37</v>
      </c>
      <c r="L33" s="91">
        <f t="shared" si="3"/>
        <v>10288608.08</v>
      </c>
      <c r="M33" s="11">
        <f t="shared" si="4"/>
        <v>-136779.2899999991</v>
      </c>
      <c r="N33" s="40">
        <f t="shared" si="5"/>
        <v>98.68801719163362</v>
      </c>
    </row>
    <row r="34" spans="1:14" s="1" customFormat="1" ht="45">
      <c r="A34" s="88" t="s">
        <v>48</v>
      </c>
      <c r="B34" s="86" t="s">
        <v>114</v>
      </c>
      <c r="C34" s="21"/>
      <c r="D34" s="13"/>
      <c r="E34" s="13">
        <f t="shared" si="8"/>
        <v>0</v>
      </c>
      <c r="F34" s="55"/>
      <c r="G34" s="18"/>
      <c r="H34" s="11"/>
      <c r="I34" s="11">
        <f t="shared" si="9"/>
        <v>0</v>
      </c>
      <c r="J34" s="40"/>
      <c r="K34" s="18">
        <f t="shared" si="2"/>
        <v>0</v>
      </c>
      <c r="L34" s="91">
        <f t="shared" si="3"/>
        <v>0</v>
      </c>
      <c r="M34" s="11">
        <f t="shared" si="4"/>
        <v>0</v>
      </c>
      <c r="N34" s="40"/>
    </row>
    <row r="35" spans="1:14" s="1" customFormat="1" ht="60">
      <c r="A35" s="88" t="s">
        <v>49</v>
      </c>
      <c r="B35" s="86" t="s">
        <v>115</v>
      </c>
      <c r="C35" s="21">
        <v>463344.43</v>
      </c>
      <c r="D35" s="13">
        <v>463109.43</v>
      </c>
      <c r="E35" s="13">
        <f t="shared" si="8"/>
        <v>-235</v>
      </c>
      <c r="F35" s="55">
        <f aca="true" t="shared" si="10" ref="F35:F55">D35/C35*100</f>
        <v>99.94928179022244</v>
      </c>
      <c r="G35" s="18"/>
      <c r="H35" s="11"/>
      <c r="I35" s="11">
        <f t="shared" si="9"/>
        <v>0</v>
      </c>
      <c r="J35" s="40"/>
      <c r="K35" s="18">
        <f t="shared" si="2"/>
        <v>463344.43</v>
      </c>
      <c r="L35" s="91">
        <f t="shared" si="3"/>
        <v>463109.43</v>
      </c>
      <c r="M35" s="11">
        <f t="shared" si="4"/>
        <v>-235</v>
      </c>
      <c r="N35" s="40">
        <f aca="true" t="shared" si="11" ref="N35:N70">L35/K35*100</f>
        <v>99.94928179022244</v>
      </c>
    </row>
    <row r="36" spans="1:14" s="1" customFormat="1" ht="15">
      <c r="A36" s="88" t="s">
        <v>116</v>
      </c>
      <c r="B36" s="86" t="s">
        <v>117</v>
      </c>
      <c r="C36" s="21">
        <v>100</v>
      </c>
      <c r="D36" s="13"/>
      <c r="E36" s="13">
        <f t="shared" si="8"/>
        <v>-100</v>
      </c>
      <c r="F36" s="55">
        <f t="shared" si="10"/>
        <v>0</v>
      </c>
      <c r="G36" s="18"/>
      <c r="H36" s="11"/>
      <c r="I36" s="11">
        <f t="shared" si="9"/>
        <v>0</v>
      </c>
      <c r="J36" s="40"/>
      <c r="K36" s="18">
        <f t="shared" si="2"/>
        <v>100</v>
      </c>
      <c r="L36" s="91">
        <f t="shared" si="3"/>
        <v>0</v>
      </c>
      <c r="M36" s="11">
        <f t="shared" si="4"/>
        <v>-100</v>
      </c>
      <c r="N36" s="40">
        <f t="shared" si="11"/>
        <v>0</v>
      </c>
    </row>
    <row r="37" spans="1:14" s="1" customFormat="1" ht="30">
      <c r="A37" s="88" t="s">
        <v>118</v>
      </c>
      <c r="B37" s="86" t="s">
        <v>119</v>
      </c>
      <c r="C37" s="21">
        <v>84000</v>
      </c>
      <c r="D37" s="13">
        <v>60000</v>
      </c>
      <c r="E37" s="13">
        <f t="shared" si="8"/>
        <v>-24000</v>
      </c>
      <c r="F37" s="55">
        <f t="shared" si="10"/>
        <v>71.42857142857143</v>
      </c>
      <c r="G37" s="18"/>
      <c r="H37" s="11"/>
      <c r="I37" s="11">
        <f t="shared" si="9"/>
        <v>0</v>
      </c>
      <c r="J37" s="40"/>
      <c r="K37" s="18">
        <f t="shared" si="2"/>
        <v>84000</v>
      </c>
      <c r="L37" s="91">
        <f t="shared" si="3"/>
        <v>60000</v>
      </c>
      <c r="M37" s="11">
        <f t="shared" si="4"/>
        <v>-24000</v>
      </c>
      <c r="N37" s="40">
        <f t="shared" si="11"/>
        <v>71.42857142857143</v>
      </c>
    </row>
    <row r="38" spans="1:14" s="1" customFormat="1" ht="15">
      <c r="A38" s="88" t="s">
        <v>50</v>
      </c>
      <c r="B38" s="86" t="s">
        <v>51</v>
      </c>
      <c r="C38" s="21">
        <v>12829.58</v>
      </c>
      <c r="D38" s="13">
        <v>12829.58</v>
      </c>
      <c r="E38" s="13">
        <f t="shared" si="8"/>
        <v>0</v>
      </c>
      <c r="F38" s="55">
        <f t="shared" si="10"/>
        <v>100</v>
      </c>
      <c r="G38" s="18"/>
      <c r="H38" s="11"/>
      <c r="I38" s="11">
        <f t="shared" si="9"/>
        <v>0</v>
      </c>
      <c r="J38" s="40"/>
      <c r="K38" s="18">
        <f t="shared" si="2"/>
        <v>12829.58</v>
      </c>
      <c r="L38" s="91">
        <f t="shared" si="3"/>
        <v>12829.58</v>
      </c>
      <c r="M38" s="11">
        <f t="shared" si="4"/>
        <v>0</v>
      </c>
      <c r="N38" s="40">
        <f t="shared" si="11"/>
        <v>100</v>
      </c>
    </row>
    <row r="39" spans="1:14" s="1" customFormat="1" ht="30">
      <c r="A39" s="88" t="s">
        <v>120</v>
      </c>
      <c r="B39" s="86" t="s">
        <v>121</v>
      </c>
      <c r="C39" s="21">
        <v>593020</v>
      </c>
      <c r="D39" s="13">
        <v>593020</v>
      </c>
      <c r="E39" s="13">
        <f t="shared" si="8"/>
        <v>0</v>
      </c>
      <c r="F39" s="55">
        <f t="shared" si="10"/>
        <v>100</v>
      </c>
      <c r="G39" s="18">
        <v>154891</v>
      </c>
      <c r="H39" s="11">
        <v>154891</v>
      </c>
      <c r="I39" s="11">
        <f t="shared" si="9"/>
        <v>0</v>
      </c>
      <c r="J39" s="40">
        <f>H39/G39*100</f>
        <v>100</v>
      </c>
      <c r="K39" s="18">
        <f aca="true" t="shared" si="12" ref="K39:K70">C39+G39</f>
        <v>747911</v>
      </c>
      <c r="L39" s="91">
        <f aca="true" t="shared" si="13" ref="L39:L70">D39+H39</f>
        <v>747911</v>
      </c>
      <c r="M39" s="11">
        <f aca="true" t="shared" si="14" ref="M39:M70">L39-K39</f>
        <v>0</v>
      </c>
      <c r="N39" s="40">
        <f t="shared" si="11"/>
        <v>100</v>
      </c>
    </row>
    <row r="40" spans="1:14" s="1" customFormat="1" ht="15">
      <c r="A40" s="88" t="s">
        <v>122</v>
      </c>
      <c r="B40" s="86" t="s">
        <v>123</v>
      </c>
      <c r="C40" s="21">
        <v>4248348.97</v>
      </c>
      <c r="D40" s="13">
        <v>3579088.98</v>
      </c>
      <c r="E40" s="13">
        <f t="shared" si="8"/>
        <v>-669259.9899999998</v>
      </c>
      <c r="F40" s="55">
        <f t="shared" si="10"/>
        <v>84.24658626854753</v>
      </c>
      <c r="G40" s="18"/>
      <c r="H40" s="11"/>
      <c r="I40" s="11">
        <f t="shared" si="9"/>
        <v>0</v>
      </c>
      <c r="J40" s="40"/>
      <c r="K40" s="18">
        <f t="shared" si="12"/>
        <v>4248348.97</v>
      </c>
      <c r="L40" s="91">
        <f t="shared" si="13"/>
        <v>3579088.98</v>
      </c>
      <c r="M40" s="11">
        <f t="shared" si="14"/>
        <v>-669259.9899999998</v>
      </c>
      <c r="N40" s="40">
        <f t="shared" si="11"/>
        <v>84.24658626854753</v>
      </c>
    </row>
    <row r="41" spans="1:14" s="1" customFormat="1" ht="15">
      <c r="A41" s="31">
        <v>4000</v>
      </c>
      <c r="B41" s="30" t="s">
        <v>6</v>
      </c>
      <c r="C41" s="20">
        <f>SUM(C42:C45)</f>
        <v>15225769.11</v>
      </c>
      <c r="D41" s="12">
        <f>SUM(D42:D45)</f>
        <v>15100285.929999998</v>
      </c>
      <c r="E41" s="58">
        <f t="shared" si="8"/>
        <v>-125483.18000000156</v>
      </c>
      <c r="F41" s="59">
        <f t="shared" si="10"/>
        <v>99.1758499745173</v>
      </c>
      <c r="G41" s="50">
        <f>SUM(G42:G45)</f>
        <v>94769.17</v>
      </c>
      <c r="H41" s="12">
        <f>SUM(H42:H45)</f>
        <v>94769.17</v>
      </c>
      <c r="I41" s="12">
        <f t="shared" si="9"/>
        <v>0</v>
      </c>
      <c r="J41" s="42">
        <f>H41/G41*100</f>
        <v>100</v>
      </c>
      <c r="K41" s="20">
        <f t="shared" si="12"/>
        <v>15320538.28</v>
      </c>
      <c r="L41" s="90">
        <f t="shared" si="13"/>
        <v>15195055.099999998</v>
      </c>
      <c r="M41" s="12">
        <f t="shared" si="14"/>
        <v>-125483.18000000156</v>
      </c>
      <c r="N41" s="42">
        <f t="shared" si="11"/>
        <v>99.1809479686245</v>
      </c>
    </row>
    <row r="42" spans="1:14" s="1" customFormat="1" ht="15">
      <c r="A42" s="88" t="s">
        <v>124</v>
      </c>
      <c r="B42" s="86" t="s">
        <v>52</v>
      </c>
      <c r="C42" s="21">
        <v>4584965.04</v>
      </c>
      <c r="D42" s="13">
        <v>4542761.56</v>
      </c>
      <c r="E42" s="13">
        <f t="shared" si="8"/>
        <v>-42203.48000000045</v>
      </c>
      <c r="F42" s="55">
        <f t="shared" si="10"/>
        <v>99.07952449731219</v>
      </c>
      <c r="G42" s="18"/>
      <c r="H42" s="11"/>
      <c r="I42" s="11">
        <f t="shared" si="9"/>
        <v>0</v>
      </c>
      <c r="J42" s="40"/>
      <c r="K42" s="18">
        <f t="shared" si="12"/>
        <v>4584965.04</v>
      </c>
      <c r="L42" s="91">
        <f t="shared" si="13"/>
        <v>4542761.56</v>
      </c>
      <c r="M42" s="11">
        <f t="shared" si="14"/>
        <v>-42203.48000000045</v>
      </c>
      <c r="N42" s="40">
        <f t="shared" si="11"/>
        <v>99.07952449731219</v>
      </c>
    </row>
    <row r="43" spans="1:14" s="1" customFormat="1" ht="15">
      <c r="A43" s="88" t="s">
        <v>125</v>
      </c>
      <c r="B43" s="86" t="s">
        <v>126</v>
      </c>
      <c r="C43" s="21">
        <v>286054.05</v>
      </c>
      <c r="D43" s="13">
        <v>286015.42</v>
      </c>
      <c r="E43" s="13">
        <f t="shared" si="8"/>
        <v>-38.63000000000466</v>
      </c>
      <c r="F43" s="55">
        <f t="shared" si="10"/>
        <v>99.98649555914345</v>
      </c>
      <c r="G43" s="18">
        <v>42200</v>
      </c>
      <c r="H43" s="11">
        <v>42200</v>
      </c>
      <c r="I43" s="11">
        <f t="shared" si="9"/>
        <v>0</v>
      </c>
      <c r="J43" s="40">
        <f>H43/G43*100</f>
        <v>100</v>
      </c>
      <c r="K43" s="18">
        <f t="shared" si="12"/>
        <v>328254.05</v>
      </c>
      <c r="L43" s="91">
        <f t="shared" si="13"/>
        <v>328215.42</v>
      </c>
      <c r="M43" s="11">
        <f t="shared" si="14"/>
        <v>-38.63000000000466</v>
      </c>
      <c r="N43" s="40">
        <f t="shared" si="11"/>
        <v>99.98823167604482</v>
      </c>
    </row>
    <row r="44" spans="1:14" s="1" customFormat="1" ht="30">
      <c r="A44" s="88" t="s">
        <v>127</v>
      </c>
      <c r="B44" s="86" t="s">
        <v>128</v>
      </c>
      <c r="C44" s="21">
        <v>10115359.17</v>
      </c>
      <c r="D44" s="13">
        <v>10059893.1</v>
      </c>
      <c r="E44" s="13">
        <f t="shared" si="8"/>
        <v>-55466.0700000003</v>
      </c>
      <c r="F44" s="55">
        <f t="shared" si="10"/>
        <v>99.4516648487925</v>
      </c>
      <c r="G44" s="18">
        <v>52569.17</v>
      </c>
      <c r="H44" s="11">
        <v>52569.17</v>
      </c>
      <c r="I44" s="11">
        <f t="shared" si="9"/>
        <v>0</v>
      </c>
      <c r="J44" s="40">
        <f>H44/G44*100</f>
        <v>100</v>
      </c>
      <c r="K44" s="18">
        <f t="shared" si="12"/>
        <v>10167928.34</v>
      </c>
      <c r="L44" s="91">
        <f t="shared" si="13"/>
        <v>10112462.27</v>
      </c>
      <c r="M44" s="11">
        <f t="shared" si="14"/>
        <v>-55466.0700000003</v>
      </c>
      <c r="N44" s="40">
        <f t="shared" si="11"/>
        <v>99.45449979439961</v>
      </c>
    </row>
    <row r="45" spans="1:14" s="1" customFormat="1" ht="15">
      <c r="A45" s="88" t="s">
        <v>129</v>
      </c>
      <c r="B45" s="86" t="s">
        <v>130</v>
      </c>
      <c r="C45" s="21">
        <v>239390.85</v>
      </c>
      <c r="D45" s="13">
        <v>211615.85</v>
      </c>
      <c r="E45" s="13">
        <f t="shared" si="8"/>
        <v>-27775</v>
      </c>
      <c r="F45" s="55">
        <f t="shared" si="10"/>
        <v>88.39763508087297</v>
      </c>
      <c r="G45" s="20"/>
      <c r="H45" s="12"/>
      <c r="I45" s="11">
        <f t="shared" si="9"/>
        <v>0</v>
      </c>
      <c r="J45" s="40"/>
      <c r="K45" s="18">
        <f t="shared" si="12"/>
        <v>239390.85</v>
      </c>
      <c r="L45" s="91">
        <f t="shared" si="13"/>
        <v>211615.85</v>
      </c>
      <c r="M45" s="11">
        <f t="shared" si="14"/>
        <v>-27775</v>
      </c>
      <c r="N45" s="40">
        <f t="shared" si="11"/>
        <v>88.39763508087297</v>
      </c>
    </row>
    <row r="46" spans="1:14" s="1" customFormat="1" ht="15">
      <c r="A46" s="31">
        <v>5000</v>
      </c>
      <c r="B46" s="30" t="s">
        <v>7</v>
      </c>
      <c r="C46" s="50">
        <f>SUM(C47:C49)</f>
        <v>3741000</v>
      </c>
      <c r="D46" s="12">
        <f>SUM(D47:D49)</f>
        <v>3624173.24</v>
      </c>
      <c r="E46" s="58">
        <f t="shared" si="8"/>
        <v>-116826.75999999978</v>
      </c>
      <c r="F46" s="59">
        <f t="shared" si="10"/>
        <v>96.87712483293238</v>
      </c>
      <c r="G46" s="50">
        <f>SUM(G47:G49)</f>
        <v>0</v>
      </c>
      <c r="H46" s="12">
        <f>SUM(H47:H49)</f>
        <v>0</v>
      </c>
      <c r="I46" s="12">
        <f t="shared" si="9"/>
        <v>0</v>
      </c>
      <c r="J46" s="42"/>
      <c r="K46" s="20">
        <f t="shared" si="12"/>
        <v>3741000</v>
      </c>
      <c r="L46" s="90">
        <f t="shared" si="13"/>
        <v>3624173.24</v>
      </c>
      <c r="M46" s="12">
        <f t="shared" si="14"/>
        <v>-116826.75999999978</v>
      </c>
      <c r="N46" s="42">
        <f t="shared" si="11"/>
        <v>96.87712483293238</v>
      </c>
    </row>
    <row r="47" spans="1:14" s="1" customFormat="1" ht="30">
      <c r="A47" s="88" t="s">
        <v>131</v>
      </c>
      <c r="B47" s="86" t="s">
        <v>132</v>
      </c>
      <c r="C47" s="21">
        <v>2469600</v>
      </c>
      <c r="D47" s="13">
        <v>2356978.24</v>
      </c>
      <c r="E47" s="13">
        <f t="shared" si="8"/>
        <v>-112621.75999999978</v>
      </c>
      <c r="F47" s="55">
        <f t="shared" si="10"/>
        <v>95.43967606090055</v>
      </c>
      <c r="G47" s="21"/>
      <c r="H47" s="13"/>
      <c r="I47" s="11">
        <f t="shared" si="9"/>
        <v>0</v>
      </c>
      <c r="J47" s="40"/>
      <c r="K47" s="18">
        <f t="shared" si="12"/>
        <v>2469600</v>
      </c>
      <c r="L47" s="91">
        <f t="shared" si="13"/>
        <v>2356978.24</v>
      </c>
      <c r="M47" s="11">
        <f t="shared" si="14"/>
        <v>-112621.75999999978</v>
      </c>
      <c r="N47" s="40">
        <f t="shared" si="11"/>
        <v>95.43967606090055</v>
      </c>
    </row>
    <row r="48" spans="1:14" s="1" customFormat="1" ht="30">
      <c r="A48" s="88" t="s">
        <v>133</v>
      </c>
      <c r="B48" s="86" t="s">
        <v>134</v>
      </c>
      <c r="C48" s="21">
        <v>231400</v>
      </c>
      <c r="D48" s="13">
        <v>231400</v>
      </c>
      <c r="E48" s="13">
        <f t="shared" si="8"/>
        <v>0</v>
      </c>
      <c r="F48" s="55">
        <f t="shared" si="10"/>
        <v>100</v>
      </c>
      <c r="G48" s="21"/>
      <c r="H48" s="13"/>
      <c r="I48" s="11"/>
      <c r="J48" s="40"/>
      <c r="K48" s="18">
        <f t="shared" si="12"/>
        <v>231400</v>
      </c>
      <c r="L48" s="91">
        <f t="shared" si="13"/>
        <v>231400</v>
      </c>
      <c r="M48" s="11">
        <f t="shared" si="14"/>
        <v>0</v>
      </c>
      <c r="N48" s="40">
        <f t="shared" si="11"/>
        <v>100</v>
      </c>
    </row>
    <row r="49" spans="1:14" s="1" customFormat="1" ht="30">
      <c r="A49" s="88" t="s">
        <v>135</v>
      </c>
      <c r="B49" s="86" t="s">
        <v>136</v>
      </c>
      <c r="C49" s="21">
        <v>1040000</v>
      </c>
      <c r="D49" s="13">
        <v>1035795</v>
      </c>
      <c r="E49" s="13">
        <f t="shared" si="8"/>
        <v>-4205</v>
      </c>
      <c r="F49" s="55">
        <f t="shared" si="10"/>
        <v>99.59567307692308</v>
      </c>
      <c r="G49" s="21"/>
      <c r="H49" s="13"/>
      <c r="I49" s="11">
        <f aca="true" t="shared" si="15" ref="I49:I66">H49-G49</f>
        <v>0</v>
      </c>
      <c r="J49" s="40"/>
      <c r="K49" s="18">
        <f t="shared" si="12"/>
        <v>1040000</v>
      </c>
      <c r="L49" s="91">
        <f t="shared" si="13"/>
        <v>1035795</v>
      </c>
      <c r="M49" s="11">
        <f t="shared" si="14"/>
        <v>-4205</v>
      </c>
      <c r="N49" s="40">
        <f t="shared" si="11"/>
        <v>99.59567307692308</v>
      </c>
    </row>
    <row r="50" spans="1:14" s="1" customFormat="1" ht="15">
      <c r="A50" s="31">
        <v>6000</v>
      </c>
      <c r="B50" s="30" t="s">
        <v>40</v>
      </c>
      <c r="C50" s="50">
        <f>SUM(C51:C56)</f>
        <v>17134984.009999998</v>
      </c>
      <c r="D50" s="12">
        <f>SUM(D51:D56)</f>
        <v>16927869.81</v>
      </c>
      <c r="E50" s="58">
        <f t="shared" si="8"/>
        <v>-207114.19999999925</v>
      </c>
      <c r="F50" s="59">
        <f t="shared" si="10"/>
        <v>98.79127870864002</v>
      </c>
      <c r="G50" s="50">
        <f>SUM(G51:G56)</f>
        <v>330041.5</v>
      </c>
      <c r="H50" s="12">
        <f>SUM(H51:H56)</f>
        <v>329541.5</v>
      </c>
      <c r="I50" s="12">
        <f t="shared" si="15"/>
        <v>-500</v>
      </c>
      <c r="J50" s="42">
        <f>H50/G50*100</f>
        <v>99.84850390026708</v>
      </c>
      <c r="K50" s="20">
        <f t="shared" si="12"/>
        <v>17465025.509999998</v>
      </c>
      <c r="L50" s="90">
        <f t="shared" si="13"/>
        <v>17257411.31</v>
      </c>
      <c r="M50" s="12">
        <f t="shared" si="14"/>
        <v>-207614.19999999925</v>
      </c>
      <c r="N50" s="42">
        <f t="shared" si="11"/>
        <v>98.8112573904852</v>
      </c>
    </row>
    <row r="51" spans="1:14" s="1" customFormat="1" ht="15">
      <c r="A51" s="88" t="s">
        <v>137</v>
      </c>
      <c r="B51" s="86" t="s">
        <v>138</v>
      </c>
      <c r="C51" s="21">
        <v>42300</v>
      </c>
      <c r="D51" s="13">
        <v>42300</v>
      </c>
      <c r="E51" s="13">
        <f t="shared" si="8"/>
        <v>0</v>
      </c>
      <c r="F51" s="55">
        <f t="shared" si="10"/>
        <v>100</v>
      </c>
      <c r="G51" s="21"/>
      <c r="H51" s="13"/>
      <c r="I51" s="11">
        <f t="shared" si="15"/>
        <v>0</v>
      </c>
      <c r="J51" s="40"/>
      <c r="K51" s="18">
        <f t="shared" si="12"/>
        <v>42300</v>
      </c>
      <c r="L51" s="91">
        <f t="shared" si="13"/>
        <v>42300</v>
      </c>
      <c r="M51" s="11">
        <f t="shared" si="14"/>
        <v>0</v>
      </c>
      <c r="N51" s="40">
        <f t="shared" si="11"/>
        <v>100</v>
      </c>
    </row>
    <row r="52" spans="1:14" s="1" customFormat="1" ht="15">
      <c r="A52" s="88" t="s">
        <v>139</v>
      </c>
      <c r="B52" s="86" t="s">
        <v>140</v>
      </c>
      <c r="C52" s="21">
        <v>360000</v>
      </c>
      <c r="D52" s="13">
        <v>360000</v>
      </c>
      <c r="E52" s="13">
        <f t="shared" si="8"/>
        <v>0</v>
      </c>
      <c r="F52" s="55">
        <f t="shared" si="10"/>
        <v>100</v>
      </c>
      <c r="G52" s="21">
        <v>63400</v>
      </c>
      <c r="H52" s="13">
        <v>63400</v>
      </c>
      <c r="I52" s="11">
        <f t="shared" si="15"/>
        <v>0</v>
      </c>
      <c r="J52" s="40">
        <f>H52/G52*100</f>
        <v>100</v>
      </c>
      <c r="K52" s="18">
        <f t="shared" si="12"/>
        <v>423400</v>
      </c>
      <c r="L52" s="91">
        <f t="shared" si="13"/>
        <v>423400</v>
      </c>
      <c r="M52" s="11">
        <f t="shared" si="14"/>
        <v>0</v>
      </c>
      <c r="N52" s="40">
        <f t="shared" si="11"/>
        <v>100</v>
      </c>
    </row>
    <row r="53" spans="1:14" s="1" customFormat="1" ht="45">
      <c r="A53" s="88" t="s">
        <v>141</v>
      </c>
      <c r="B53" s="86" t="s">
        <v>142</v>
      </c>
      <c r="C53" s="21">
        <v>10492287</v>
      </c>
      <c r="D53" s="13">
        <v>10383550.01</v>
      </c>
      <c r="E53" s="13">
        <f t="shared" si="8"/>
        <v>-108736.99000000022</v>
      </c>
      <c r="F53" s="55">
        <f t="shared" si="10"/>
        <v>98.96364834473171</v>
      </c>
      <c r="G53" s="21">
        <v>198700</v>
      </c>
      <c r="H53" s="13">
        <v>198200</v>
      </c>
      <c r="I53" s="11">
        <f t="shared" si="15"/>
        <v>-500</v>
      </c>
      <c r="J53" s="40">
        <f>H53/G53*100</f>
        <v>99.74836436839456</v>
      </c>
      <c r="K53" s="18">
        <f t="shared" si="12"/>
        <v>10690987</v>
      </c>
      <c r="L53" s="91">
        <f t="shared" si="13"/>
        <v>10581750.01</v>
      </c>
      <c r="M53" s="11">
        <f t="shared" si="14"/>
        <v>-109236.99000000022</v>
      </c>
      <c r="N53" s="40">
        <f t="shared" si="11"/>
        <v>98.97823287971447</v>
      </c>
    </row>
    <row r="54" spans="1:14" s="1" customFormat="1" ht="15">
      <c r="A54" s="88" t="s">
        <v>143</v>
      </c>
      <c r="B54" s="86" t="s">
        <v>144</v>
      </c>
      <c r="C54" s="21">
        <v>4150397.01</v>
      </c>
      <c r="D54" s="13">
        <v>4052019.8</v>
      </c>
      <c r="E54" s="13">
        <f t="shared" si="8"/>
        <v>-98377.20999999996</v>
      </c>
      <c r="F54" s="55">
        <f t="shared" si="10"/>
        <v>97.62969157497537</v>
      </c>
      <c r="G54" s="21">
        <v>67941.5</v>
      </c>
      <c r="H54" s="13">
        <v>67941.5</v>
      </c>
      <c r="I54" s="11">
        <f t="shared" si="15"/>
        <v>0</v>
      </c>
      <c r="J54" s="40">
        <f>H54/G54*100</f>
        <v>100</v>
      </c>
      <c r="K54" s="18">
        <f t="shared" si="12"/>
        <v>4218338.51</v>
      </c>
      <c r="L54" s="91">
        <f t="shared" si="13"/>
        <v>4119961.3</v>
      </c>
      <c r="M54" s="11">
        <f t="shared" si="14"/>
        <v>-98377.20999999996</v>
      </c>
      <c r="N54" s="40">
        <f t="shared" si="11"/>
        <v>97.66786829063653</v>
      </c>
    </row>
    <row r="55" spans="1:14" s="1" customFormat="1" ht="90">
      <c r="A55" s="88" t="s">
        <v>145</v>
      </c>
      <c r="B55" s="86" t="s">
        <v>146</v>
      </c>
      <c r="C55" s="21">
        <v>2090000</v>
      </c>
      <c r="D55" s="13">
        <v>2090000</v>
      </c>
      <c r="E55" s="13">
        <f t="shared" si="8"/>
        <v>0</v>
      </c>
      <c r="F55" s="55">
        <f t="shared" si="10"/>
        <v>100</v>
      </c>
      <c r="G55" s="21"/>
      <c r="H55" s="13"/>
      <c r="I55" s="11">
        <f t="shared" si="15"/>
        <v>0</v>
      </c>
      <c r="J55" s="40"/>
      <c r="K55" s="18">
        <f t="shared" si="12"/>
        <v>2090000</v>
      </c>
      <c r="L55" s="91">
        <f t="shared" si="13"/>
        <v>2090000</v>
      </c>
      <c r="M55" s="11">
        <f t="shared" si="14"/>
        <v>0</v>
      </c>
      <c r="N55" s="40">
        <f t="shared" si="11"/>
        <v>100</v>
      </c>
    </row>
    <row r="56" spans="1:14" s="1" customFormat="1" ht="15">
      <c r="A56" s="88" t="s">
        <v>147</v>
      </c>
      <c r="B56" s="86" t="s">
        <v>148</v>
      </c>
      <c r="C56" s="21"/>
      <c r="D56" s="13"/>
      <c r="E56" s="13"/>
      <c r="F56" s="55"/>
      <c r="G56" s="21"/>
      <c r="H56" s="13"/>
      <c r="I56" s="11">
        <f t="shared" si="15"/>
        <v>0</v>
      </c>
      <c r="J56" s="40"/>
      <c r="K56" s="18">
        <f t="shared" si="12"/>
        <v>0</v>
      </c>
      <c r="L56" s="91">
        <f t="shared" si="13"/>
        <v>0</v>
      </c>
      <c r="M56" s="11">
        <f t="shared" si="14"/>
        <v>0</v>
      </c>
      <c r="N56" s="40" t="e">
        <f t="shared" si="11"/>
        <v>#DIV/0!</v>
      </c>
    </row>
    <row r="57" spans="1:14" s="1" customFormat="1" ht="15">
      <c r="A57" s="31">
        <v>7000</v>
      </c>
      <c r="B57" s="30" t="s">
        <v>27</v>
      </c>
      <c r="C57" s="50">
        <f>SUM(C58:C63)</f>
        <v>2854386</v>
      </c>
      <c r="D57" s="12">
        <f>SUM(D58:D63)</f>
        <v>2808874.64</v>
      </c>
      <c r="E57" s="58">
        <f>D57-C57</f>
        <v>-45511.35999999987</v>
      </c>
      <c r="F57" s="59">
        <f>D57/C57*100</f>
        <v>98.40556392863475</v>
      </c>
      <c r="G57" s="50">
        <f>SUM(G58:G63)</f>
        <v>111325</v>
      </c>
      <c r="H57" s="12">
        <f>SUM(H58:H63)</f>
        <v>74325</v>
      </c>
      <c r="I57" s="12">
        <f t="shared" si="15"/>
        <v>-37000</v>
      </c>
      <c r="J57" s="42">
        <f>H57/G57*100</f>
        <v>66.76397933977094</v>
      </c>
      <c r="K57" s="20">
        <f t="shared" si="12"/>
        <v>2965711</v>
      </c>
      <c r="L57" s="90">
        <f t="shared" si="13"/>
        <v>2883199.64</v>
      </c>
      <c r="M57" s="12">
        <f t="shared" si="14"/>
        <v>-82511.35999999987</v>
      </c>
      <c r="N57" s="42">
        <f t="shared" si="11"/>
        <v>97.21782196579505</v>
      </c>
    </row>
    <row r="58" spans="1:14" s="1" customFormat="1" ht="15">
      <c r="A58" s="92" t="s">
        <v>177</v>
      </c>
      <c r="B58" s="72" t="s">
        <v>178</v>
      </c>
      <c r="C58" s="50"/>
      <c r="D58" s="12"/>
      <c r="E58" s="58"/>
      <c r="F58" s="55"/>
      <c r="G58" s="50">
        <v>57000</v>
      </c>
      <c r="H58" s="12">
        <v>20000</v>
      </c>
      <c r="I58" s="11">
        <f t="shared" si="15"/>
        <v>-37000</v>
      </c>
      <c r="J58" s="40">
        <f>H58/G58*100</f>
        <v>35.08771929824561</v>
      </c>
      <c r="K58" s="18">
        <f t="shared" si="12"/>
        <v>57000</v>
      </c>
      <c r="L58" s="91">
        <f t="shared" si="13"/>
        <v>20000</v>
      </c>
      <c r="M58" s="11">
        <f t="shared" si="14"/>
        <v>-37000</v>
      </c>
      <c r="N58" s="40">
        <f t="shared" si="11"/>
        <v>35.08771929824561</v>
      </c>
    </row>
    <row r="59" spans="1:14" s="1" customFormat="1" ht="15">
      <c r="A59" s="93" t="s">
        <v>179</v>
      </c>
      <c r="B59" s="72" t="s">
        <v>180</v>
      </c>
      <c r="C59" s="50"/>
      <c r="D59" s="12"/>
      <c r="E59" s="58"/>
      <c r="F59" s="55"/>
      <c r="G59" s="50"/>
      <c r="H59" s="12"/>
      <c r="I59" s="11">
        <f t="shared" si="15"/>
        <v>0</v>
      </c>
      <c r="J59" s="40"/>
      <c r="K59" s="18">
        <f t="shared" si="12"/>
        <v>0</v>
      </c>
      <c r="L59" s="91">
        <f t="shared" si="13"/>
        <v>0</v>
      </c>
      <c r="M59" s="11">
        <f t="shared" si="14"/>
        <v>0</v>
      </c>
      <c r="N59" s="40" t="e">
        <f t="shared" si="11"/>
        <v>#DIV/0!</v>
      </c>
    </row>
    <row r="60" spans="1:14" s="1" customFormat="1" ht="15">
      <c r="A60" s="88" t="s">
        <v>149</v>
      </c>
      <c r="B60" s="86" t="s">
        <v>150</v>
      </c>
      <c r="C60" s="56">
        <v>369219</v>
      </c>
      <c r="D60" s="13">
        <v>369219</v>
      </c>
      <c r="E60" s="13">
        <f aca="true" t="shared" si="16" ref="E60:E67">D60-C60</f>
        <v>0</v>
      </c>
      <c r="F60" s="55">
        <f>D60/C60*100</f>
        <v>100</v>
      </c>
      <c r="G60" s="21"/>
      <c r="H60" s="13"/>
      <c r="I60" s="11">
        <f t="shared" si="15"/>
        <v>0</v>
      </c>
      <c r="J60" s="40"/>
      <c r="K60" s="18">
        <f t="shared" si="12"/>
        <v>369219</v>
      </c>
      <c r="L60" s="91">
        <f t="shared" si="13"/>
        <v>369219</v>
      </c>
      <c r="M60" s="11">
        <f t="shared" si="14"/>
        <v>0</v>
      </c>
      <c r="N60" s="40">
        <f t="shared" si="11"/>
        <v>100</v>
      </c>
    </row>
    <row r="61" spans="1:14" s="1" customFormat="1" ht="30">
      <c r="A61" s="88" t="s">
        <v>151</v>
      </c>
      <c r="B61" s="86" t="s">
        <v>152</v>
      </c>
      <c r="C61" s="56">
        <v>2356448</v>
      </c>
      <c r="D61" s="13">
        <v>2355936.64</v>
      </c>
      <c r="E61" s="13">
        <f t="shared" si="16"/>
        <v>-511.3599999998696</v>
      </c>
      <c r="F61" s="55">
        <f>D61/C61*100</f>
        <v>99.97829954236207</v>
      </c>
      <c r="G61" s="21"/>
      <c r="H61" s="13"/>
      <c r="I61" s="11">
        <f t="shared" si="15"/>
        <v>0</v>
      </c>
      <c r="J61" s="40"/>
      <c r="K61" s="18">
        <f t="shared" si="12"/>
        <v>2356448</v>
      </c>
      <c r="L61" s="91">
        <f t="shared" si="13"/>
        <v>2355936.64</v>
      </c>
      <c r="M61" s="11">
        <f t="shared" si="14"/>
        <v>-511.3599999998696</v>
      </c>
      <c r="N61" s="40">
        <f t="shared" si="11"/>
        <v>99.97829954236207</v>
      </c>
    </row>
    <row r="62" spans="1:14" s="1" customFormat="1" ht="15">
      <c r="A62" s="88" t="s">
        <v>153</v>
      </c>
      <c r="B62" s="86" t="s">
        <v>154</v>
      </c>
      <c r="C62" s="56">
        <v>45000</v>
      </c>
      <c r="D62" s="13">
        <v>0</v>
      </c>
      <c r="E62" s="13">
        <f t="shared" si="16"/>
        <v>-45000</v>
      </c>
      <c r="F62" s="55">
        <f>D62/C62*100</f>
        <v>0</v>
      </c>
      <c r="G62" s="21">
        <v>54325</v>
      </c>
      <c r="H62" s="13">
        <v>54325</v>
      </c>
      <c r="I62" s="11">
        <f t="shared" si="15"/>
        <v>0</v>
      </c>
      <c r="J62" s="40">
        <f>H62/G62*100</f>
        <v>100</v>
      </c>
      <c r="K62" s="18">
        <f t="shared" si="12"/>
        <v>99325</v>
      </c>
      <c r="L62" s="91">
        <f t="shared" si="13"/>
        <v>54325</v>
      </c>
      <c r="M62" s="11">
        <f t="shared" si="14"/>
        <v>-45000</v>
      </c>
      <c r="N62" s="40">
        <f t="shared" si="11"/>
        <v>54.69418575383841</v>
      </c>
    </row>
    <row r="63" spans="1:14" s="1" customFormat="1" ht="15">
      <c r="A63" s="88" t="s">
        <v>155</v>
      </c>
      <c r="B63" s="86" t="s">
        <v>156</v>
      </c>
      <c r="C63" s="56">
        <v>83719</v>
      </c>
      <c r="D63" s="13">
        <v>83719</v>
      </c>
      <c r="E63" s="13">
        <f t="shared" si="16"/>
        <v>0</v>
      </c>
      <c r="F63" s="55">
        <f>D63/C63*100</f>
        <v>100</v>
      </c>
      <c r="G63" s="21"/>
      <c r="H63" s="13"/>
      <c r="I63" s="11">
        <f t="shared" si="15"/>
        <v>0</v>
      </c>
      <c r="J63" s="40"/>
      <c r="K63" s="18">
        <f t="shared" si="12"/>
        <v>83719</v>
      </c>
      <c r="L63" s="91">
        <f t="shared" si="13"/>
        <v>83719</v>
      </c>
      <c r="M63" s="11">
        <f t="shared" si="14"/>
        <v>0</v>
      </c>
      <c r="N63" s="40">
        <f t="shared" si="11"/>
        <v>100</v>
      </c>
    </row>
    <row r="64" spans="1:14" s="1" customFormat="1" ht="15">
      <c r="A64" s="31">
        <v>8000</v>
      </c>
      <c r="B64" s="48" t="s">
        <v>28</v>
      </c>
      <c r="C64" s="50">
        <f>SUM(C65:C71)</f>
        <v>3583364.25</v>
      </c>
      <c r="D64" s="12">
        <f>SUM(D65:D71)</f>
        <v>3561732.34</v>
      </c>
      <c r="E64" s="58">
        <f t="shared" si="16"/>
        <v>-21631.91000000015</v>
      </c>
      <c r="F64" s="59">
        <f>D64/C64*100</f>
        <v>99.39632399915806</v>
      </c>
      <c r="G64" s="50">
        <f>SUM(G65:G71)</f>
        <v>624380</v>
      </c>
      <c r="H64" s="12">
        <f>SUM(H65:H71)</f>
        <v>422557.28</v>
      </c>
      <c r="I64" s="12">
        <f t="shared" si="15"/>
        <v>-201822.71999999997</v>
      </c>
      <c r="J64" s="42">
        <f>H64/G64*100</f>
        <v>67.67629968929178</v>
      </c>
      <c r="K64" s="20">
        <f t="shared" si="12"/>
        <v>4207744.25</v>
      </c>
      <c r="L64" s="90">
        <f t="shared" si="13"/>
        <v>3984289.62</v>
      </c>
      <c r="M64" s="12">
        <f t="shared" si="14"/>
        <v>-223454.6299999999</v>
      </c>
      <c r="N64" s="42">
        <f t="shared" si="11"/>
        <v>94.68944363716972</v>
      </c>
    </row>
    <row r="65" spans="1:14" s="1" customFormat="1" ht="30">
      <c r="A65" s="88" t="s">
        <v>157</v>
      </c>
      <c r="B65" s="86" t="s">
        <v>158</v>
      </c>
      <c r="C65" s="21"/>
      <c r="D65" s="13"/>
      <c r="E65" s="13">
        <f t="shared" si="16"/>
        <v>0</v>
      </c>
      <c r="F65" s="55"/>
      <c r="G65" s="21"/>
      <c r="H65" s="13"/>
      <c r="I65" s="11">
        <f t="shared" si="15"/>
        <v>0</v>
      </c>
      <c r="J65" s="40"/>
      <c r="K65" s="18">
        <f t="shared" si="12"/>
        <v>0</v>
      </c>
      <c r="L65" s="91">
        <f t="shared" si="13"/>
        <v>0</v>
      </c>
      <c r="M65" s="11">
        <f t="shared" si="14"/>
        <v>0</v>
      </c>
      <c r="N65" s="40" t="e">
        <f t="shared" si="11"/>
        <v>#DIV/0!</v>
      </c>
    </row>
    <row r="66" spans="1:14" s="1" customFormat="1" ht="15">
      <c r="A66" s="88" t="s">
        <v>159</v>
      </c>
      <c r="B66" s="86" t="s">
        <v>160</v>
      </c>
      <c r="C66" s="21">
        <v>875264.25</v>
      </c>
      <c r="D66" s="13">
        <v>875264.25</v>
      </c>
      <c r="E66" s="13">
        <f t="shared" si="16"/>
        <v>0</v>
      </c>
      <c r="F66" s="55">
        <f>D66/C66*100</f>
        <v>100</v>
      </c>
      <c r="G66" s="21">
        <v>39180</v>
      </c>
      <c r="H66" s="13">
        <v>39180</v>
      </c>
      <c r="I66" s="11">
        <f t="shared" si="15"/>
        <v>0</v>
      </c>
      <c r="J66" s="40">
        <f>H66/G66*100</f>
        <v>100</v>
      </c>
      <c r="K66" s="18">
        <f t="shared" si="12"/>
        <v>914444.25</v>
      </c>
      <c r="L66" s="91">
        <f t="shared" si="13"/>
        <v>914444.25</v>
      </c>
      <c r="M66" s="11">
        <f t="shared" si="14"/>
        <v>0</v>
      </c>
      <c r="N66" s="40">
        <f t="shared" si="11"/>
        <v>100</v>
      </c>
    </row>
    <row r="67" spans="1:14" s="1" customFormat="1" ht="15">
      <c r="A67" s="88" t="s">
        <v>161</v>
      </c>
      <c r="B67" s="86" t="s">
        <v>162</v>
      </c>
      <c r="C67" s="21">
        <v>615000</v>
      </c>
      <c r="D67" s="13">
        <v>593380</v>
      </c>
      <c r="E67" s="13">
        <f t="shared" si="16"/>
        <v>-21620</v>
      </c>
      <c r="F67" s="55">
        <f>D67/C67*100</f>
        <v>96.48455284552846</v>
      </c>
      <c r="G67" s="21"/>
      <c r="H67" s="13"/>
      <c r="I67" s="11"/>
      <c r="J67" s="40"/>
      <c r="K67" s="18">
        <f t="shared" si="12"/>
        <v>615000</v>
      </c>
      <c r="L67" s="91">
        <f t="shared" si="13"/>
        <v>593380</v>
      </c>
      <c r="M67" s="11">
        <f t="shared" si="14"/>
        <v>-21620</v>
      </c>
      <c r="N67" s="40">
        <f t="shared" si="11"/>
        <v>96.48455284552846</v>
      </c>
    </row>
    <row r="68" spans="1:14" s="1" customFormat="1" ht="15">
      <c r="A68" s="88">
        <v>8311</v>
      </c>
      <c r="B68" s="72" t="s">
        <v>181</v>
      </c>
      <c r="C68" s="21"/>
      <c r="D68" s="13"/>
      <c r="E68" s="13"/>
      <c r="F68" s="55"/>
      <c r="G68" s="21">
        <v>428700</v>
      </c>
      <c r="H68" s="13">
        <v>226877.28</v>
      </c>
      <c r="I68" s="11">
        <f>H68-G68</f>
        <v>-201822.72</v>
      </c>
      <c r="J68" s="40">
        <f>H68/G68*100</f>
        <v>52.92215535339398</v>
      </c>
      <c r="K68" s="18">
        <f t="shared" si="12"/>
        <v>428700</v>
      </c>
      <c r="L68" s="91">
        <f t="shared" si="13"/>
        <v>226877.28</v>
      </c>
      <c r="M68" s="11">
        <f t="shared" si="14"/>
        <v>-201822.72</v>
      </c>
      <c r="N68" s="40">
        <f t="shared" si="11"/>
        <v>52.92215535339398</v>
      </c>
    </row>
    <row r="69" spans="1:14" s="1" customFormat="1" ht="15">
      <c r="A69" s="88" t="s">
        <v>163</v>
      </c>
      <c r="B69" s="86" t="s">
        <v>164</v>
      </c>
      <c r="C69" s="21">
        <v>8700</v>
      </c>
      <c r="D69" s="13">
        <v>8688.09</v>
      </c>
      <c r="E69" s="13">
        <f aca="true" t="shared" si="17" ref="E69:E78">D69-C69</f>
        <v>-11.909999999999854</v>
      </c>
      <c r="F69" s="55">
        <f>D69/C69*100</f>
        <v>99.86310344827587</v>
      </c>
      <c r="G69" s="21"/>
      <c r="H69" s="13"/>
      <c r="I69" s="11">
        <f>H69-G69</f>
        <v>0</v>
      </c>
      <c r="J69" s="40"/>
      <c r="K69" s="18">
        <f t="shared" si="12"/>
        <v>8700</v>
      </c>
      <c r="L69" s="91">
        <f t="shared" si="13"/>
        <v>8688.09</v>
      </c>
      <c r="M69" s="11">
        <f t="shared" si="14"/>
        <v>-11.909999999999854</v>
      </c>
      <c r="N69" s="40">
        <f t="shared" si="11"/>
        <v>99.86310344827587</v>
      </c>
    </row>
    <row r="70" spans="1:14" s="1" customFormat="1" ht="15">
      <c r="A70" s="88" t="s">
        <v>165</v>
      </c>
      <c r="B70" s="86" t="s">
        <v>166</v>
      </c>
      <c r="C70" s="21">
        <v>2084400</v>
      </c>
      <c r="D70" s="13">
        <v>2084400</v>
      </c>
      <c r="E70" s="13">
        <f t="shared" si="17"/>
        <v>0</v>
      </c>
      <c r="F70" s="55">
        <f>D70/C70*100</f>
        <v>100</v>
      </c>
      <c r="G70" s="21">
        <v>156500</v>
      </c>
      <c r="H70" s="13">
        <v>156500</v>
      </c>
      <c r="I70" s="11">
        <f>H70-G70</f>
        <v>0</v>
      </c>
      <c r="J70" s="40">
        <f>H70/G70*100</f>
        <v>100</v>
      </c>
      <c r="K70" s="18">
        <f t="shared" si="12"/>
        <v>2240900</v>
      </c>
      <c r="L70" s="91">
        <f t="shared" si="13"/>
        <v>2240900</v>
      </c>
      <c r="M70" s="11">
        <f t="shared" si="14"/>
        <v>0</v>
      </c>
      <c r="N70" s="40">
        <f t="shared" si="11"/>
        <v>100</v>
      </c>
    </row>
    <row r="71" spans="1:14" s="1" customFormat="1" ht="15">
      <c r="A71" s="88" t="s">
        <v>167</v>
      </c>
      <c r="B71" s="86" t="s">
        <v>53</v>
      </c>
      <c r="C71" s="21"/>
      <c r="D71" s="13"/>
      <c r="E71" s="13">
        <f t="shared" si="17"/>
        <v>0</v>
      </c>
      <c r="F71" s="55"/>
      <c r="G71" s="67"/>
      <c r="H71" s="68"/>
      <c r="I71" s="11">
        <f>H71-G71</f>
        <v>0</v>
      </c>
      <c r="J71" s="40"/>
      <c r="K71" s="18">
        <f aca="true" t="shared" si="18" ref="K71:K77">C71+G71</f>
        <v>0</v>
      </c>
      <c r="L71" s="91">
        <f aca="true" t="shared" si="19" ref="L71:L77">D71+H71</f>
        <v>0</v>
      </c>
      <c r="M71" s="11">
        <f aca="true" t="shared" si="20" ref="M71:M78">L71-K71</f>
        <v>0</v>
      </c>
      <c r="N71" s="40"/>
    </row>
    <row r="72" spans="1:14" s="1" customFormat="1" ht="15">
      <c r="A72" s="31">
        <v>9000</v>
      </c>
      <c r="B72" s="48" t="s">
        <v>29</v>
      </c>
      <c r="C72" s="50">
        <f>SUM(C73:C77)</f>
        <v>7060118</v>
      </c>
      <c r="D72" s="12">
        <f>SUM(D73:D77)</f>
        <v>6765729.75</v>
      </c>
      <c r="E72" s="58">
        <f t="shared" si="17"/>
        <v>-294388.25</v>
      </c>
      <c r="F72" s="59">
        <f aca="true" t="shared" si="21" ref="F72:F78">D72/C72*100</f>
        <v>95.83026445167063</v>
      </c>
      <c r="G72" s="50">
        <f>SUM(G73:G77)</f>
        <v>2727082</v>
      </c>
      <c r="H72" s="12">
        <f>SUM(H73:H77)</f>
        <v>1903391.58</v>
      </c>
      <c r="I72" s="12">
        <f>H72-G72</f>
        <v>-823690.4199999999</v>
      </c>
      <c r="J72" s="42">
        <f>H72/G72*100</f>
        <v>69.79590566033585</v>
      </c>
      <c r="K72" s="20">
        <f t="shared" si="18"/>
        <v>9787200</v>
      </c>
      <c r="L72" s="90">
        <f t="shared" si="19"/>
        <v>8669121.33</v>
      </c>
      <c r="M72" s="12">
        <f t="shared" si="20"/>
        <v>-1118078.67</v>
      </c>
      <c r="N72" s="42">
        <f aca="true" t="shared" si="22" ref="N72:N78">L72/K72*100</f>
        <v>88.57611298430604</v>
      </c>
    </row>
    <row r="73" spans="1:14" s="1" customFormat="1" ht="45">
      <c r="A73" s="88" t="s">
        <v>168</v>
      </c>
      <c r="B73" s="86" t="s">
        <v>169</v>
      </c>
      <c r="C73" s="18">
        <v>449200</v>
      </c>
      <c r="D73" s="11">
        <v>449200</v>
      </c>
      <c r="E73" s="13">
        <f t="shared" si="17"/>
        <v>0</v>
      </c>
      <c r="F73" s="55">
        <f t="shared" si="21"/>
        <v>100</v>
      </c>
      <c r="G73" s="18"/>
      <c r="H73" s="11"/>
      <c r="I73" s="11"/>
      <c r="J73" s="40"/>
      <c r="K73" s="18">
        <f t="shared" si="18"/>
        <v>449200</v>
      </c>
      <c r="L73" s="91">
        <f t="shared" si="19"/>
        <v>449200</v>
      </c>
      <c r="M73" s="11">
        <f t="shared" si="20"/>
        <v>0</v>
      </c>
      <c r="N73" s="40">
        <f t="shared" si="22"/>
        <v>100</v>
      </c>
    </row>
    <row r="74" spans="1:14" s="1" customFormat="1" ht="60">
      <c r="A74" s="88" t="s">
        <v>170</v>
      </c>
      <c r="B74" s="86" t="s">
        <v>171</v>
      </c>
      <c r="C74" s="18">
        <v>2726000</v>
      </c>
      <c r="D74" s="11">
        <v>2725999.34</v>
      </c>
      <c r="E74" s="13">
        <f t="shared" si="17"/>
        <v>-0.6600000001490116</v>
      </c>
      <c r="F74" s="55">
        <f t="shared" si="21"/>
        <v>99.99997578870139</v>
      </c>
      <c r="G74" s="18"/>
      <c r="H74" s="11"/>
      <c r="I74" s="11"/>
      <c r="J74" s="40"/>
      <c r="K74" s="18">
        <f t="shared" si="18"/>
        <v>2726000</v>
      </c>
      <c r="L74" s="91">
        <f t="shared" si="19"/>
        <v>2725999.34</v>
      </c>
      <c r="M74" s="11">
        <f t="shared" si="20"/>
        <v>-0.6600000001490116</v>
      </c>
      <c r="N74" s="40">
        <f t="shared" si="22"/>
        <v>99.99997578870139</v>
      </c>
    </row>
    <row r="75" spans="1:14" s="1" customFormat="1" ht="15">
      <c r="A75" s="88" t="s">
        <v>172</v>
      </c>
      <c r="B75" s="86" t="s">
        <v>72</v>
      </c>
      <c r="C75" s="18">
        <v>2215000</v>
      </c>
      <c r="D75" s="11">
        <v>2207885.18</v>
      </c>
      <c r="E75" s="13">
        <f t="shared" si="17"/>
        <v>-7114.819999999832</v>
      </c>
      <c r="F75" s="55">
        <f t="shared" si="21"/>
        <v>99.67878916478557</v>
      </c>
      <c r="G75" s="18">
        <v>1920000</v>
      </c>
      <c r="H75" s="11">
        <v>1096609.58</v>
      </c>
      <c r="I75" s="11">
        <f>H75-G75</f>
        <v>-823390.4199999999</v>
      </c>
      <c r="J75" s="40">
        <f>H75/G75*100</f>
        <v>57.115082291666674</v>
      </c>
      <c r="K75" s="18">
        <f t="shared" si="18"/>
        <v>4135000</v>
      </c>
      <c r="L75" s="91">
        <f t="shared" si="19"/>
        <v>3304494.7600000002</v>
      </c>
      <c r="M75" s="11">
        <f t="shared" si="20"/>
        <v>-830505.2399999998</v>
      </c>
      <c r="N75" s="40">
        <f t="shared" si="22"/>
        <v>79.9152299879081</v>
      </c>
    </row>
    <row r="76" spans="1:14" s="1" customFormat="1" ht="30">
      <c r="A76" s="88" t="s">
        <v>173</v>
      </c>
      <c r="B76" s="86" t="s">
        <v>174</v>
      </c>
      <c r="C76" s="18">
        <v>1384678</v>
      </c>
      <c r="D76" s="11">
        <v>1382645.23</v>
      </c>
      <c r="E76" s="13">
        <f t="shared" si="17"/>
        <v>-2032.7700000000186</v>
      </c>
      <c r="F76" s="55">
        <f t="shared" si="21"/>
        <v>99.85319547216032</v>
      </c>
      <c r="G76" s="18">
        <v>807082</v>
      </c>
      <c r="H76" s="11">
        <v>806782</v>
      </c>
      <c r="I76" s="11">
        <f>H76-G76</f>
        <v>-300</v>
      </c>
      <c r="J76" s="40">
        <f>H76/G76*100</f>
        <v>99.96282905578367</v>
      </c>
      <c r="K76" s="18">
        <f t="shared" si="18"/>
        <v>2191760</v>
      </c>
      <c r="L76" s="91">
        <f t="shared" si="19"/>
        <v>2189427.23</v>
      </c>
      <c r="M76" s="11">
        <f t="shared" si="20"/>
        <v>-2332.7700000000186</v>
      </c>
      <c r="N76" s="40">
        <f t="shared" si="22"/>
        <v>99.89356635763039</v>
      </c>
    </row>
    <row r="77" spans="1:14" s="1" customFormat="1" ht="90">
      <c r="A77" s="88" t="s">
        <v>175</v>
      </c>
      <c r="B77" s="87" t="s">
        <v>176</v>
      </c>
      <c r="C77" s="18">
        <v>285240</v>
      </c>
      <c r="D77" s="11">
        <v>0</v>
      </c>
      <c r="E77" s="13">
        <f t="shared" si="17"/>
        <v>-285240</v>
      </c>
      <c r="F77" s="55">
        <f t="shared" si="21"/>
        <v>0</v>
      </c>
      <c r="G77" s="20"/>
      <c r="H77" s="12"/>
      <c r="I77" s="12"/>
      <c r="J77" s="42"/>
      <c r="K77" s="18">
        <f t="shared" si="18"/>
        <v>285240</v>
      </c>
      <c r="L77" s="91">
        <f t="shared" si="19"/>
        <v>0</v>
      </c>
      <c r="M77" s="11">
        <f t="shared" si="20"/>
        <v>-285240</v>
      </c>
      <c r="N77" s="40">
        <f t="shared" si="22"/>
        <v>0</v>
      </c>
    </row>
    <row r="78" spans="1:14" s="1" customFormat="1" ht="15.75" thickBot="1">
      <c r="A78" s="32"/>
      <c r="B78" s="33" t="s">
        <v>9</v>
      </c>
      <c r="C78" s="57">
        <f>C7+C11+C26+C41+C46+C50+C57+C64+C72+C22</f>
        <v>279773537.15999997</v>
      </c>
      <c r="D78" s="19">
        <f>D7+D11+D26+D41+D46+D50+D57+D64+D72+D22</f>
        <v>271856411.22999996</v>
      </c>
      <c r="E78" s="60">
        <f t="shared" si="17"/>
        <v>-7917125.930000007</v>
      </c>
      <c r="F78" s="61">
        <f t="shared" si="21"/>
        <v>97.17016626720051</v>
      </c>
      <c r="G78" s="57">
        <f>G7+G11+G26+G41+G46+G50+G57+G64+G72+G22</f>
        <v>13808579.69</v>
      </c>
      <c r="H78" s="19">
        <f>H7+H11+H26+H41+H46+H50+H57+H64+H72+H22</f>
        <v>11545047.129999999</v>
      </c>
      <c r="I78" s="19">
        <f>H78-G78</f>
        <v>-2263532.5600000005</v>
      </c>
      <c r="J78" s="43">
        <f>H78/G78*100</f>
        <v>83.60778146039725</v>
      </c>
      <c r="K78" s="57">
        <f>K7+K11+K26+K41+K46+K50+K57+K64+K72+K22</f>
        <v>293582116.84999996</v>
      </c>
      <c r="L78" s="19">
        <f>L7+L11+L26+L41+L46+L50+L57+L64+L72+L22</f>
        <v>283401458.35999995</v>
      </c>
      <c r="M78" s="19">
        <f t="shared" si="20"/>
        <v>-10180658.49000001</v>
      </c>
      <c r="N78" s="43">
        <f t="shared" si="22"/>
        <v>96.53226204673713</v>
      </c>
    </row>
  </sheetData>
  <sheetProtection/>
  <mergeCells count="5">
    <mergeCell ref="A3:A4"/>
    <mergeCell ref="B3:B4"/>
    <mergeCell ref="C3:F3"/>
    <mergeCell ref="G3:J3"/>
    <mergeCell ref="K3:N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Fin2</cp:lastModifiedBy>
  <cp:lastPrinted>2024-01-18T14:29:49Z</cp:lastPrinted>
  <dcterms:created xsi:type="dcterms:W3CDTF">2012-03-01T06:56:29Z</dcterms:created>
  <dcterms:modified xsi:type="dcterms:W3CDTF">2024-01-18T14:30:17Z</dcterms:modified>
  <cp:category/>
  <cp:version/>
  <cp:contentType/>
  <cp:contentStatus/>
</cp:coreProperties>
</file>